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0">'Results'!$A$1:$V$50</definedName>
  </definedNames>
  <calcPr calcMode="manual" fullCalcOnLoad="1"/>
</workbook>
</file>

<file path=xl/sharedStrings.xml><?xml version="1.0" encoding="utf-8"?>
<sst xmlns="http://schemas.openxmlformats.org/spreadsheetml/2006/main" count="136" uniqueCount="75">
  <si>
    <t>Race Results</t>
  </si>
  <si>
    <t>Burnley    1/2 Mara</t>
  </si>
  <si>
    <t>No. Races out of 9</t>
  </si>
  <si>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</si>
  <si>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</si>
  <si>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</si>
  <si>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</si>
  <si>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</si>
  <si>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</si>
  <si>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</si>
  <si>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</si>
  <si>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</si>
  <si>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No. Waverley Runners</t>
  </si>
  <si>
    <t>Total Field</t>
  </si>
  <si>
    <t>Women</t>
  </si>
  <si>
    <t>Lowest</t>
  </si>
  <si>
    <t>TEAM RESULTS</t>
  </si>
  <si>
    <t>Points</t>
  </si>
  <si>
    <t>Division 2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</si>
  <si>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</si>
  <si>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</si>
  <si>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</si>
  <si>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</si>
  <si>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</si>
  <si>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</si>
  <si>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</si>
  <si>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</si>
  <si>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</si>
  <si>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</si>
  <si>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</si>
  <si>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</si>
  <si>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</si>
  <si>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Bendigo Coliban Relay</t>
  </si>
  <si>
    <t>Sandown Road 10K</t>
  </si>
  <si>
    <t>Sandown Road Relays</t>
  </si>
  <si>
    <t>If you win you will score 100. If you run midfield you will score 50. If you finish last you will score close to zero.</t>
  </si>
  <si>
    <t xml:space="preserve">Season </t>
  </si>
  <si>
    <t>Clyde Riddoch</t>
  </si>
  <si>
    <t>Michael Young</t>
  </si>
  <si>
    <t>David Ward</t>
  </si>
  <si>
    <t>Yarra Bend CC Relays</t>
  </si>
  <si>
    <t>Frankston CC 16K</t>
  </si>
  <si>
    <t>James McEniry</t>
  </si>
  <si>
    <t>Tan Relay</t>
  </si>
  <si>
    <t>Best 9 of 10</t>
  </si>
  <si>
    <t>Run for the Kids 14.7K</t>
  </si>
  <si>
    <t>Jells Park CC 12K</t>
  </si>
  <si>
    <t>Ballarat CC 8K</t>
  </si>
  <si>
    <t>Athletics Waverley - 2006 Winter Season Results</t>
  </si>
  <si>
    <t>No. Races out of 10</t>
  </si>
  <si>
    <t>Matthew Minney</t>
  </si>
  <si>
    <t>Madeleine Pape</t>
  </si>
  <si>
    <t>Frankston CC 4K</t>
  </si>
  <si>
    <t>Jells Park CC 8K</t>
  </si>
  <si>
    <t>Ballarat CC 6K</t>
  </si>
  <si>
    <t>Athletics Waverley - 2006 Cross Country Points</t>
  </si>
  <si>
    <t>You are allowed to drop your worst race, ie. the best 9 out of 10 count towards this prestigious award.</t>
  </si>
  <si>
    <t>Denis Ward</t>
  </si>
  <si>
    <t>WAVERLEY WINTER TROPHY</t>
  </si>
  <si>
    <t>DNF</t>
  </si>
  <si>
    <t>Matthew Sandilands</t>
  </si>
  <si>
    <t>7.5k</t>
  </si>
  <si>
    <t>9.3k</t>
  </si>
  <si>
    <t>8.3k</t>
  </si>
  <si>
    <t>5.0k</t>
  </si>
  <si>
    <t>5.2k</t>
  </si>
  <si>
    <t>8.6k</t>
  </si>
  <si>
    <t>Tom Quine</t>
  </si>
  <si>
    <t>4.9k</t>
  </si>
  <si>
    <t>Christopher Knott</t>
  </si>
  <si>
    <t>Division 5</t>
  </si>
  <si>
    <t>U20</t>
  </si>
  <si>
    <t>11 U18</t>
  </si>
  <si>
    <t>13 U18</t>
  </si>
  <si>
    <t>18 U18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</si>
</sst>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2" fontId="9" fillId="33" borderId="11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73" fontId="0" fillId="33" borderId="11" xfId="0" applyNumberFormat="1" applyFill="1" applyBorder="1" applyAlignment="1">
      <alignment horizontal="right"/>
    </xf>
    <xf numFmtId="173" fontId="0" fillId="33" borderId="12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right"/>
    </xf>
    <xf numFmtId="1" fontId="0" fillId="33" borderId="17" xfId="0" applyNumberFormat="1" applyFill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1" fontId="0" fillId="33" borderId="17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18" xfId="0" applyFill="1" applyBorder="1" applyAlignment="1">
      <alignment horizontal="right"/>
    </xf>
    <xf numFmtId="2" fontId="0" fillId="33" borderId="19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1" fillId="33" borderId="14" xfId="0" applyFont="1" applyFill="1" applyBorder="1" applyAlignment="1">
      <alignment horizontal="right"/>
    </xf>
    <xf numFmtId="174" fontId="0" fillId="33" borderId="14" xfId="0" applyNumberFormat="1" applyFill="1" applyBorder="1" applyAlignment="1">
      <alignment horizontal="right"/>
    </xf>
    <xf numFmtId="1" fontId="0" fillId="33" borderId="0" xfId="0" applyNumberFormat="1" applyFill="1" applyAlignment="1">
      <alignment/>
    </xf>
    <xf numFmtId="0" fontId="0" fillId="33" borderId="13" xfId="0" applyFon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Continuous"/>
    </xf>
    <xf numFmtId="0" fontId="11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2" fontId="0" fillId="33" borderId="24" xfId="0" applyNumberFormat="1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1" fontId="0" fillId="33" borderId="25" xfId="0" applyNumberFormat="1" applyFill="1" applyBorder="1" applyAlignment="1">
      <alignment horizontal="center"/>
    </xf>
    <xf numFmtId="0" fontId="0" fillId="33" borderId="26" xfId="0" applyFill="1" applyBorder="1" applyAlignment="1">
      <alignment/>
    </xf>
    <xf numFmtId="2" fontId="0" fillId="33" borderId="27" xfId="0" applyNumberForma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1" fontId="0" fillId="33" borderId="28" xfId="0" applyNumberFormat="1" applyFill="1" applyBorder="1" applyAlignment="1">
      <alignment horizontal="center"/>
    </xf>
    <xf numFmtId="187" fontId="0" fillId="33" borderId="28" xfId="0" applyNumberFormat="1" applyFill="1" applyBorder="1" applyAlignment="1">
      <alignment horizontal="right"/>
    </xf>
    <xf numFmtId="188" fontId="0" fillId="33" borderId="28" xfId="0" applyNumberFormat="1" applyFill="1" applyBorder="1" applyAlignment="1">
      <alignment horizontal="right"/>
    </xf>
    <xf numFmtId="186" fontId="0" fillId="33" borderId="28" xfId="0" applyNumberFormat="1" applyFill="1" applyBorder="1" applyAlignment="1">
      <alignment horizontal="right"/>
    </xf>
    <xf numFmtId="0" fontId="0" fillId="33" borderId="29" xfId="0" applyFill="1" applyBorder="1" applyAlignment="1">
      <alignment/>
    </xf>
    <xf numFmtId="2" fontId="0" fillId="33" borderId="30" xfId="0" applyNumberForma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1" fontId="0" fillId="33" borderId="31" xfId="0" applyNumberFormat="1" applyFill="1" applyBorder="1" applyAlignment="1">
      <alignment horizontal="center"/>
    </xf>
    <xf numFmtId="172" fontId="0" fillId="33" borderId="32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2" fontId="0" fillId="33" borderId="32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0" fontId="0" fillId="33" borderId="24" xfId="0" applyFill="1" applyBorder="1" applyAlignment="1">
      <alignment/>
    </xf>
    <xf numFmtId="172" fontId="0" fillId="33" borderId="33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33" borderId="33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/>
    </xf>
    <xf numFmtId="2" fontId="0" fillId="33" borderId="36" xfId="0" applyNumberForma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5" xfId="0" applyFill="1" applyBorder="1" applyAlignment="1">
      <alignment/>
    </xf>
    <xf numFmtId="2" fontId="0" fillId="33" borderId="37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3" xfId="0" applyFont="1" applyFill="1" applyBorder="1" applyAlignment="1">
      <alignment/>
    </xf>
    <xf numFmtId="1" fontId="0" fillId="33" borderId="24" xfId="0" applyNumberFormat="1" applyFill="1" applyBorder="1" applyAlignment="1">
      <alignment horizontal="right"/>
    </xf>
    <xf numFmtId="1" fontId="0" fillId="33" borderId="25" xfId="0" applyNumberFormat="1" applyFill="1" applyBorder="1" applyAlignment="1">
      <alignment horizontal="right"/>
    </xf>
    <xf numFmtId="0" fontId="1" fillId="33" borderId="25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1" fontId="0" fillId="33" borderId="30" xfId="0" applyNumberFormat="1" applyFill="1" applyBorder="1" applyAlignment="1">
      <alignment horizontal="right"/>
    </xf>
    <xf numFmtId="1" fontId="0" fillId="33" borderId="31" xfId="0" applyNumberFormat="1" applyFill="1" applyBorder="1" applyAlignment="1">
      <alignment horizontal="right"/>
    </xf>
    <xf numFmtId="0" fontId="1" fillId="33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44" sqref="A44:V45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1.00390625" style="4" customWidth="1"/>
    <col min="5" max="5" width="9.140625" style="5" customWidth="1"/>
    <col min="6" max="6" width="9.8515625" style="4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57421875" style="5" customWidth="1"/>
    <col min="13" max="13" width="10.140625" style="5" customWidth="1"/>
    <col min="14" max="14" width="10.7109375" style="2" customWidth="1"/>
    <col min="15" max="15" width="9.140625" style="5" customWidth="1"/>
    <col min="16" max="16" width="9.85156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9" width="9.140625" style="6" customWidth="1"/>
    <col min="30" max="30" width="10.28125" style="7" customWidth="1"/>
    <col min="31" max="31" width="9.140625" style="7" customWidth="1"/>
    <col min="32" max="32" width="9.57421875" style="7" customWidth="1"/>
    <col min="33" max="33" width="10.28125" style="7" customWidth="1"/>
    <col min="34" max="34" width="10.00390625" style="7" customWidth="1"/>
    <col min="35" max="36" width="9.140625" style="7" customWidth="1"/>
    <col min="37" max="37" width="11.28125" style="7" customWidth="1"/>
    <col min="38" max="16384" width="9.140625" style="7" customWidth="1"/>
  </cols>
  <sheetData>
    <row r="1" ht="30">
      <c r="A1" s="1" t="s">
        <v>48</v>
      </c>
    </row>
    <row r="2" ht="37.5">
      <c r="A2" s="8"/>
    </row>
    <row r="3" spans="1:20" ht="21" customHeight="1">
      <c r="A3" s="7" t="s">
        <v>0</v>
      </c>
      <c r="D3" s="3"/>
      <c r="E3" s="3"/>
      <c r="F3" s="3"/>
      <c r="G3" s="3"/>
      <c r="H3" s="3"/>
      <c r="I3" s="3"/>
      <c r="J3" s="3"/>
      <c r="K3" s="3"/>
      <c r="L3" s="3"/>
      <c r="N3" s="5"/>
      <c r="P3" s="5"/>
      <c r="R3" s="5"/>
      <c r="T3" s="5"/>
    </row>
    <row r="4" spans="1:39" s="17" customFormat="1" ht="39.75" customHeight="1">
      <c r="A4" s="9"/>
      <c r="B4" s="10" t="s">
        <v>45</v>
      </c>
      <c r="C4" s="11"/>
      <c r="D4" s="10" t="s">
        <v>40</v>
      </c>
      <c r="E4" s="11"/>
      <c r="F4" s="10" t="s">
        <v>33</v>
      </c>
      <c r="G4" s="11"/>
      <c r="H4" s="12" t="s">
        <v>41</v>
      </c>
      <c r="I4" s="13"/>
      <c r="J4" s="10" t="s">
        <v>32</v>
      </c>
      <c r="K4" s="11"/>
      <c r="L4" s="10" t="s">
        <v>34</v>
      </c>
      <c r="M4" s="13"/>
      <c r="N4" s="10" t="s">
        <v>46</v>
      </c>
      <c r="O4" s="13"/>
      <c r="P4" s="10" t="s">
        <v>47</v>
      </c>
      <c r="Q4" s="13"/>
      <c r="R4" s="14" t="s">
        <v>1</v>
      </c>
      <c r="S4" s="11"/>
      <c r="T4" s="14" t="s">
        <v>43</v>
      </c>
      <c r="U4" s="11"/>
      <c r="V4" s="15" t="s">
        <v>49</v>
      </c>
      <c r="W4" s="16"/>
      <c r="X4" s="16"/>
      <c r="Y4" s="16"/>
      <c r="Z4" s="16"/>
      <c r="AA4" s="16"/>
      <c r="AB4" s="16"/>
      <c r="AC4" s="16"/>
      <c r="AD4" s="7"/>
      <c r="AE4" s="7"/>
      <c r="AF4" s="7"/>
      <c r="AG4" s="7"/>
      <c r="AH4" s="7"/>
      <c r="AI4" s="7"/>
      <c r="AJ4" s="7"/>
      <c r="AK4" s="7"/>
      <c r="AM4" s="7"/>
    </row>
    <row r="5" spans="1:39" s="3" customFormat="1" ht="12.75">
      <c r="A5" s="18"/>
      <c r="B5" s="19">
        <v>38816</v>
      </c>
      <c r="C5" s="20"/>
      <c r="D5" s="19">
        <v>38836</v>
      </c>
      <c r="E5" s="20"/>
      <c r="F5" s="19">
        <v>38850</v>
      </c>
      <c r="G5" s="20"/>
      <c r="H5" s="19">
        <v>38871</v>
      </c>
      <c r="I5" s="20"/>
      <c r="J5" s="19">
        <v>38892</v>
      </c>
      <c r="K5" s="20"/>
      <c r="L5" s="19">
        <v>38906</v>
      </c>
      <c r="M5" s="20"/>
      <c r="N5" s="19">
        <v>38920</v>
      </c>
      <c r="O5" s="20"/>
      <c r="P5" s="19">
        <v>38934</v>
      </c>
      <c r="Q5" s="20"/>
      <c r="R5" s="19">
        <v>38963</v>
      </c>
      <c r="S5" s="21"/>
      <c r="T5" s="19">
        <v>38976</v>
      </c>
      <c r="U5" s="21"/>
      <c r="V5" s="22"/>
      <c r="W5" s="5"/>
      <c r="X5" s="5"/>
      <c r="Y5" s="5"/>
      <c r="Z5" s="5"/>
      <c r="AA5" s="5"/>
      <c r="AB5" s="5"/>
      <c r="AC5" s="5"/>
      <c r="AD5" s="7"/>
      <c r="AE5" s="7"/>
      <c r="AF5" s="7"/>
      <c r="AG5" s="7"/>
      <c r="AH5" s="7"/>
      <c r="AI5" s="7"/>
      <c r="AJ5" s="7"/>
      <c r="AK5" s="7"/>
      <c r="AM5" s="7"/>
    </row>
    <row r="6" spans="1:39" s="3" customFormat="1" ht="12.75">
      <c r="A6" s="23"/>
      <c r="B6" s="24" t="s">
        <v>3</v>
      </c>
      <c r="C6" s="25" t="s">
        <v>4</v>
      </c>
      <c r="D6" s="24" t="s">
        <v>3</v>
      </c>
      <c r="E6" s="25" t="s">
        <v>4</v>
      </c>
      <c r="F6" s="24" t="s">
        <v>3</v>
      </c>
      <c r="G6" s="25" t="s">
        <v>4</v>
      </c>
      <c r="H6" s="24" t="s">
        <v>3</v>
      </c>
      <c r="I6" s="25" t="s">
        <v>4</v>
      </c>
      <c r="J6" s="24" t="s">
        <v>3</v>
      </c>
      <c r="K6" s="25" t="s">
        <v>4</v>
      </c>
      <c r="L6" s="24" t="s">
        <v>3</v>
      </c>
      <c r="M6" s="25" t="s">
        <v>4</v>
      </c>
      <c r="N6" s="24" t="s">
        <v>3</v>
      </c>
      <c r="O6" s="25" t="s">
        <v>4</v>
      </c>
      <c r="P6" s="24" t="s">
        <v>3</v>
      </c>
      <c r="Q6" s="25" t="s">
        <v>4</v>
      </c>
      <c r="R6" s="24" t="s">
        <v>3</v>
      </c>
      <c r="S6" s="25" t="s">
        <v>4</v>
      </c>
      <c r="T6" s="24" t="s">
        <v>3</v>
      </c>
      <c r="U6" s="25" t="s">
        <v>4</v>
      </c>
      <c r="V6" s="26"/>
      <c r="W6" s="5"/>
      <c r="X6" s="5"/>
      <c r="Y6" s="5"/>
      <c r="Z6" s="5"/>
      <c r="AA6" s="5"/>
      <c r="AB6" s="5"/>
      <c r="AC6" s="5"/>
      <c r="AD6" s="7"/>
      <c r="AE6" s="7"/>
      <c r="AF6" s="7"/>
      <c r="AG6" s="7"/>
      <c r="AH6" s="7"/>
      <c r="AI6" s="7"/>
      <c r="AJ6" s="7"/>
      <c r="AK6" s="7"/>
      <c r="AM6" s="7"/>
    </row>
    <row r="7" spans="1:22" ht="12.75">
      <c r="A7" s="27" t="s">
        <v>6</v>
      </c>
      <c r="B7" s="24"/>
      <c r="C7" s="25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8"/>
      <c r="P7" s="24"/>
      <c r="Q7" s="28"/>
      <c r="R7" s="29"/>
      <c r="S7" s="28"/>
      <c r="T7" s="29"/>
      <c r="U7" s="28"/>
      <c r="V7" s="26"/>
    </row>
    <row r="8" spans="1:22" ht="12.75">
      <c r="A8" s="97" t="s">
        <v>7</v>
      </c>
      <c r="B8" s="98">
        <v>57.32</v>
      </c>
      <c r="C8" s="99">
        <v>171</v>
      </c>
      <c r="D8" s="98"/>
      <c r="E8" s="99"/>
      <c r="F8" s="98"/>
      <c r="G8" s="99"/>
      <c r="H8" s="98" t="s">
        <v>59</v>
      </c>
      <c r="I8" s="99"/>
      <c r="J8" s="98">
        <v>24.2</v>
      </c>
      <c r="K8" s="99" t="s">
        <v>61</v>
      </c>
      <c r="L8" s="98">
        <v>20.4</v>
      </c>
      <c r="M8" s="99">
        <v>86</v>
      </c>
      <c r="N8" s="98"/>
      <c r="O8" s="99"/>
      <c r="P8" s="98">
        <v>28.06</v>
      </c>
      <c r="Q8" s="99">
        <v>41</v>
      </c>
      <c r="R8" s="98">
        <v>78.26</v>
      </c>
      <c r="S8" s="99">
        <v>66</v>
      </c>
      <c r="T8" s="98">
        <v>12.28</v>
      </c>
      <c r="U8" s="99">
        <v>81</v>
      </c>
      <c r="V8" s="100">
        <f aca="true" t="shared" si="0" ref="V8:V20">COUNT(B8:U8)/2</f>
        <v>5.5</v>
      </c>
    </row>
    <row r="9" spans="1:22" ht="12.75">
      <c r="A9" s="101" t="s">
        <v>8</v>
      </c>
      <c r="B9" s="102">
        <v>58.28</v>
      </c>
      <c r="C9" s="103">
        <v>182</v>
      </c>
      <c r="D9" s="102">
        <v>22.38</v>
      </c>
      <c r="E9" s="103">
        <v>196</v>
      </c>
      <c r="F9" s="102">
        <v>34.56</v>
      </c>
      <c r="G9" s="103">
        <v>91</v>
      </c>
      <c r="H9" s="102">
        <v>61.15</v>
      </c>
      <c r="I9" s="103">
        <v>76</v>
      </c>
      <c r="J9" s="102">
        <v>36.5</v>
      </c>
      <c r="K9" s="103" t="s">
        <v>62</v>
      </c>
      <c r="L9" s="102">
        <v>21.46</v>
      </c>
      <c r="M9" s="103">
        <v>159</v>
      </c>
      <c r="N9" s="102">
        <v>45.24</v>
      </c>
      <c r="O9" s="103">
        <v>81</v>
      </c>
      <c r="P9" s="102">
        <v>29.52</v>
      </c>
      <c r="Q9" s="103">
        <v>79</v>
      </c>
      <c r="R9" s="102">
        <v>77.08</v>
      </c>
      <c r="S9" s="103">
        <v>49</v>
      </c>
      <c r="T9" s="102">
        <v>12.55</v>
      </c>
      <c r="U9" s="103">
        <v>133</v>
      </c>
      <c r="V9" s="104">
        <f>COUNT(B9:U9)/2</f>
        <v>9.5</v>
      </c>
    </row>
    <row r="10" spans="1:22" ht="12.75">
      <c r="A10" s="101" t="s">
        <v>10</v>
      </c>
      <c r="B10" s="102"/>
      <c r="C10" s="103"/>
      <c r="D10" s="102">
        <v>23.02</v>
      </c>
      <c r="E10" s="103">
        <v>222</v>
      </c>
      <c r="F10" s="102">
        <v>37.04</v>
      </c>
      <c r="G10" s="103">
        <v>158</v>
      </c>
      <c r="H10" s="102">
        <v>64.41</v>
      </c>
      <c r="I10" s="103">
        <v>118</v>
      </c>
      <c r="J10" s="102">
        <v>35.05</v>
      </c>
      <c r="K10" s="103" t="s">
        <v>63</v>
      </c>
      <c r="L10" s="102">
        <v>22.58</v>
      </c>
      <c r="M10" s="103">
        <v>255</v>
      </c>
      <c r="N10" s="102">
        <v>49.2</v>
      </c>
      <c r="O10" s="103">
        <v>150</v>
      </c>
      <c r="P10" s="102"/>
      <c r="Q10" s="103"/>
      <c r="R10" s="102">
        <v>83.07</v>
      </c>
      <c r="S10" s="103">
        <v>108</v>
      </c>
      <c r="T10" s="102">
        <v>14.33</v>
      </c>
      <c r="U10" s="103">
        <v>313</v>
      </c>
      <c r="V10" s="104">
        <f>COUNT(B10:U10)/2</f>
        <v>7.5</v>
      </c>
    </row>
    <row r="11" spans="1:22" ht="12.75">
      <c r="A11" s="101" t="s">
        <v>38</v>
      </c>
      <c r="B11" s="102">
        <v>57.5</v>
      </c>
      <c r="C11" s="103">
        <v>175</v>
      </c>
      <c r="D11" s="102"/>
      <c r="E11" s="103"/>
      <c r="F11" s="102"/>
      <c r="G11" s="103"/>
      <c r="H11" s="102"/>
      <c r="I11" s="103"/>
      <c r="J11" s="102"/>
      <c r="K11" s="103"/>
      <c r="L11" s="102">
        <v>23.15</v>
      </c>
      <c r="M11" s="103">
        <v>276</v>
      </c>
      <c r="N11" s="102">
        <v>49.26</v>
      </c>
      <c r="O11" s="103">
        <v>155</v>
      </c>
      <c r="P11" s="102">
        <v>31.55</v>
      </c>
      <c r="Q11" s="103">
        <v>134</v>
      </c>
      <c r="R11" s="102">
        <v>82.39</v>
      </c>
      <c r="S11" s="103">
        <v>100</v>
      </c>
      <c r="T11" s="102">
        <v>12.45</v>
      </c>
      <c r="U11" s="103">
        <v>109</v>
      </c>
      <c r="V11" s="104">
        <f t="shared" si="0"/>
        <v>6</v>
      </c>
    </row>
    <row r="12" spans="1:22" ht="12.75">
      <c r="A12" s="101" t="s">
        <v>9</v>
      </c>
      <c r="B12" s="102">
        <v>66.01</v>
      </c>
      <c r="C12" s="103">
        <v>277</v>
      </c>
      <c r="D12" s="102">
        <v>27.04</v>
      </c>
      <c r="E12" s="103">
        <v>425</v>
      </c>
      <c r="F12" s="102">
        <v>42.27</v>
      </c>
      <c r="G12" s="103">
        <v>300</v>
      </c>
      <c r="H12" s="102"/>
      <c r="I12" s="103"/>
      <c r="J12" s="102"/>
      <c r="K12" s="103"/>
      <c r="L12" s="102">
        <v>24.52</v>
      </c>
      <c r="M12" s="103">
        <v>360</v>
      </c>
      <c r="N12" s="102">
        <v>56.19</v>
      </c>
      <c r="O12" s="103">
        <v>262</v>
      </c>
      <c r="P12" s="102"/>
      <c r="Q12" s="103"/>
      <c r="R12" s="102"/>
      <c r="S12" s="103"/>
      <c r="T12" s="102"/>
      <c r="U12" s="103"/>
      <c r="V12" s="104">
        <f t="shared" si="0"/>
        <v>5</v>
      </c>
    </row>
    <row r="13" spans="1:22" ht="12.75">
      <c r="A13" s="101" t="s">
        <v>11</v>
      </c>
      <c r="B13" s="102"/>
      <c r="C13" s="103"/>
      <c r="D13" s="102"/>
      <c r="E13" s="103"/>
      <c r="F13" s="102">
        <v>46.08</v>
      </c>
      <c r="G13" s="103">
        <v>348</v>
      </c>
      <c r="H13" s="102">
        <v>80.38</v>
      </c>
      <c r="I13" s="103">
        <v>269</v>
      </c>
      <c r="J13" s="102"/>
      <c r="K13" s="103"/>
      <c r="L13" s="102">
        <v>27.25</v>
      </c>
      <c r="M13" s="103">
        <v>438</v>
      </c>
      <c r="N13" s="102"/>
      <c r="O13" s="103"/>
      <c r="P13" s="102"/>
      <c r="Q13" s="103"/>
      <c r="R13" s="102">
        <v>103.23</v>
      </c>
      <c r="S13" s="103">
        <v>231</v>
      </c>
      <c r="T13" s="102"/>
      <c r="U13" s="103"/>
      <c r="V13" s="104">
        <f t="shared" si="0"/>
        <v>4</v>
      </c>
    </row>
    <row r="14" spans="1:22" ht="12.75">
      <c r="A14" s="101" t="s">
        <v>37</v>
      </c>
      <c r="B14" s="102">
        <v>74.24</v>
      </c>
      <c r="C14" s="103">
        <v>322</v>
      </c>
      <c r="D14" s="102">
        <v>29.53</v>
      </c>
      <c r="E14" s="103">
        <v>477</v>
      </c>
      <c r="F14" s="102">
        <v>47.5</v>
      </c>
      <c r="G14" s="103">
        <v>362</v>
      </c>
      <c r="H14" s="102">
        <v>87.01</v>
      </c>
      <c r="I14" s="103">
        <v>286</v>
      </c>
      <c r="J14" s="102"/>
      <c r="K14" s="103"/>
      <c r="L14" s="102">
        <v>28.3</v>
      </c>
      <c r="M14" s="103">
        <v>450</v>
      </c>
      <c r="N14" s="102">
        <v>60.09</v>
      </c>
      <c r="O14" s="103">
        <v>285</v>
      </c>
      <c r="P14" s="102">
        <v>41.01</v>
      </c>
      <c r="Q14" s="103">
        <v>292</v>
      </c>
      <c r="R14" s="102">
        <v>108.5</v>
      </c>
      <c r="S14" s="103">
        <v>239</v>
      </c>
      <c r="T14" s="102">
        <v>17.27</v>
      </c>
      <c r="U14" s="103">
        <v>432</v>
      </c>
      <c r="V14" s="104">
        <f t="shared" si="0"/>
        <v>9</v>
      </c>
    </row>
    <row r="15" spans="1:22" ht="12.75">
      <c r="A15" s="101" t="s">
        <v>50</v>
      </c>
      <c r="B15" s="102">
        <v>67.5</v>
      </c>
      <c r="C15" s="103">
        <v>288</v>
      </c>
      <c r="D15" s="102">
        <v>24.17</v>
      </c>
      <c r="E15" s="103">
        <v>316</v>
      </c>
      <c r="F15" s="102">
        <v>44.52</v>
      </c>
      <c r="G15" s="105">
        <v>15</v>
      </c>
      <c r="H15" s="102">
        <v>32.3</v>
      </c>
      <c r="I15" s="106">
        <v>16</v>
      </c>
      <c r="J15" s="102">
        <v>20.26</v>
      </c>
      <c r="K15" s="103" t="s">
        <v>64</v>
      </c>
      <c r="L15" s="102">
        <v>22.2</v>
      </c>
      <c r="M15" s="103">
        <v>204</v>
      </c>
      <c r="N15" s="102">
        <v>23.2</v>
      </c>
      <c r="O15" s="103" t="s">
        <v>72</v>
      </c>
      <c r="P15" s="102">
        <v>15.03</v>
      </c>
      <c r="Q15" s="103" t="s">
        <v>73</v>
      </c>
      <c r="R15" s="102"/>
      <c r="S15" s="103"/>
      <c r="T15" s="102">
        <v>13.5</v>
      </c>
      <c r="U15" s="103">
        <v>237</v>
      </c>
      <c r="V15" s="104">
        <f>COUNT(B15:U15)/2+1</f>
        <v>8.5</v>
      </c>
    </row>
    <row r="16" spans="1:22" ht="12.75">
      <c r="A16" s="101" t="s">
        <v>57</v>
      </c>
      <c r="B16" s="102"/>
      <c r="C16" s="103"/>
      <c r="D16" s="102"/>
      <c r="E16" s="103"/>
      <c r="F16" s="102">
        <v>37</v>
      </c>
      <c r="G16" s="103">
        <v>152</v>
      </c>
      <c r="H16" s="102"/>
      <c r="I16" s="103"/>
      <c r="J16" s="102"/>
      <c r="K16" s="103"/>
      <c r="L16" s="102"/>
      <c r="M16" s="103"/>
      <c r="N16" s="102"/>
      <c r="O16" s="103"/>
      <c r="P16" s="102"/>
      <c r="Q16" s="103"/>
      <c r="R16" s="102"/>
      <c r="S16" s="103"/>
      <c r="T16" s="102"/>
      <c r="U16" s="103"/>
      <c r="V16" s="104">
        <f>COUNT(B16:U16)/2</f>
        <v>1</v>
      </c>
    </row>
    <row r="17" spans="1:22" ht="12.75">
      <c r="A17" s="101" t="s">
        <v>42</v>
      </c>
      <c r="B17" s="102"/>
      <c r="C17" s="103"/>
      <c r="D17" s="102"/>
      <c r="E17" s="103"/>
      <c r="F17" s="102"/>
      <c r="G17" s="103"/>
      <c r="H17" s="102"/>
      <c r="I17" s="103"/>
      <c r="J17" s="102"/>
      <c r="K17" s="103"/>
      <c r="L17" s="102">
        <v>21.36</v>
      </c>
      <c r="M17" s="103">
        <v>143</v>
      </c>
      <c r="N17" s="102"/>
      <c r="O17" s="103"/>
      <c r="P17" s="102"/>
      <c r="Q17" s="103"/>
      <c r="R17" s="102"/>
      <c r="S17" s="103"/>
      <c r="T17" s="102"/>
      <c r="U17" s="103"/>
      <c r="V17" s="104">
        <f t="shared" si="0"/>
        <v>1</v>
      </c>
    </row>
    <row r="18" spans="1:22" ht="12.75">
      <c r="A18" s="101" t="s">
        <v>39</v>
      </c>
      <c r="B18" s="102"/>
      <c r="C18" s="103"/>
      <c r="D18" s="102"/>
      <c r="E18" s="103"/>
      <c r="F18" s="102"/>
      <c r="G18" s="107"/>
      <c r="H18" s="102" t="s">
        <v>59</v>
      </c>
      <c r="I18" s="107"/>
      <c r="J18" s="102"/>
      <c r="K18" s="103"/>
      <c r="L18" s="102">
        <v>23.05</v>
      </c>
      <c r="M18" s="103">
        <v>267</v>
      </c>
      <c r="N18" s="102">
        <v>25.41</v>
      </c>
      <c r="O18" s="103" t="s">
        <v>74</v>
      </c>
      <c r="P18" s="102"/>
      <c r="Q18" s="103"/>
      <c r="R18" s="102"/>
      <c r="S18" s="103"/>
      <c r="T18" s="102"/>
      <c r="U18" s="103"/>
      <c r="V18" s="104">
        <f>COUNT(B18:U18)/2</f>
        <v>1.5</v>
      </c>
    </row>
    <row r="19" spans="1:22" ht="12.75">
      <c r="A19" s="101" t="s">
        <v>69</v>
      </c>
      <c r="B19" s="102"/>
      <c r="C19" s="103"/>
      <c r="D19" s="102"/>
      <c r="E19" s="103"/>
      <c r="F19" s="102"/>
      <c r="G19" s="103"/>
      <c r="H19" s="102"/>
      <c r="I19" s="103"/>
      <c r="J19" s="102">
        <v>22.09</v>
      </c>
      <c r="K19" s="103" t="s">
        <v>65</v>
      </c>
      <c r="L19" s="102">
        <v>22.56</v>
      </c>
      <c r="M19" s="103">
        <v>252</v>
      </c>
      <c r="N19" s="102"/>
      <c r="O19" s="103"/>
      <c r="P19" s="102">
        <v>31.36</v>
      </c>
      <c r="Q19" s="103">
        <v>127</v>
      </c>
      <c r="R19" s="102"/>
      <c r="S19" s="103"/>
      <c r="T19" s="102">
        <v>13.17</v>
      </c>
      <c r="U19" s="103">
        <v>180</v>
      </c>
      <c r="V19" s="104">
        <f>COUNT(B19:U19)/2</f>
        <v>3.5</v>
      </c>
    </row>
    <row r="20" spans="1:22" ht="12.75">
      <c r="A20" s="101" t="s">
        <v>60</v>
      </c>
      <c r="B20" s="102"/>
      <c r="C20" s="103"/>
      <c r="D20" s="102"/>
      <c r="E20" s="103"/>
      <c r="F20" s="102"/>
      <c r="G20" s="103"/>
      <c r="H20" s="102"/>
      <c r="I20" s="103"/>
      <c r="J20" s="102">
        <v>31.35</v>
      </c>
      <c r="K20" s="103" t="s">
        <v>66</v>
      </c>
      <c r="L20" s="102">
        <v>22.14</v>
      </c>
      <c r="M20" s="103">
        <v>196</v>
      </c>
      <c r="N20" s="102">
        <v>48.17</v>
      </c>
      <c r="O20" s="103">
        <v>128</v>
      </c>
      <c r="P20" s="102"/>
      <c r="Q20" s="103"/>
      <c r="R20" s="102"/>
      <c r="S20" s="103"/>
      <c r="T20" s="102">
        <v>12.51</v>
      </c>
      <c r="U20" s="103">
        <v>119</v>
      </c>
      <c r="V20" s="104">
        <f t="shared" si="0"/>
        <v>3.5</v>
      </c>
    </row>
    <row r="21" spans="1:22" ht="12.75">
      <c r="A21" s="108" t="s">
        <v>67</v>
      </c>
      <c r="B21" s="109"/>
      <c r="C21" s="110"/>
      <c r="D21" s="109"/>
      <c r="E21" s="110"/>
      <c r="F21" s="109"/>
      <c r="G21" s="110"/>
      <c r="H21" s="109"/>
      <c r="I21" s="110"/>
      <c r="J21" s="109">
        <v>19.59</v>
      </c>
      <c r="K21" s="110" t="s">
        <v>68</v>
      </c>
      <c r="L21" s="109"/>
      <c r="M21" s="110"/>
      <c r="N21" s="109"/>
      <c r="O21" s="110"/>
      <c r="P21" s="109"/>
      <c r="Q21" s="110"/>
      <c r="R21" s="109"/>
      <c r="S21" s="110"/>
      <c r="T21" s="109">
        <v>15.11</v>
      </c>
      <c r="U21" s="110">
        <v>352</v>
      </c>
      <c r="V21" s="111">
        <f>COUNT(B21:U21)/2</f>
        <v>1.5</v>
      </c>
    </row>
    <row r="22" spans="1:22" ht="12.75">
      <c r="A22" s="30"/>
      <c r="B22" s="4"/>
      <c r="C22" s="21"/>
      <c r="E22" s="21"/>
      <c r="G22" s="21"/>
      <c r="I22" s="21"/>
      <c r="K22" s="21"/>
      <c r="L22" s="4"/>
      <c r="M22" s="21"/>
      <c r="N22" s="4"/>
      <c r="O22" s="21"/>
      <c r="Q22" s="21"/>
      <c r="S22" s="21"/>
      <c r="U22" s="21"/>
      <c r="V22" s="31"/>
    </row>
    <row r="23" spans="1:29" ht="12.75">
      <c r="A23" s="32" t="s">
        <v>12</v>
      </c>
      <c r="B23" s="33"/>
      <c r="C23" s="34">
        <f>COUNT(B8:B22)</f>
        <v>6</v>
      </c>
      <c r="D23" s="33"/>
      <c r="E23" s="34">
        <f>COUNT(D8:D22)</f>
        <v>5</v>
      </c>
      <c r="F23" s="33"/>
      <c r="G23" s="34">
        <f>COUNT(F8:F22)</f>
        <v>7</v>
      </c>
      <c r="H23" s="33"/>
      <c r="I23" s="34">
        <f>COUNT(H8:H22)</f>
        <v>5</v>
      </c>
      <c r="J23" s="33"/>
      <c r="K23" s="34">
        <f>COUNT(J8:J22)</f>
        <v>7</v>
      </c>
      <c r="L23" s="33"/>
      <c r="M23" s="34">
        <f>COUNT(L8:L22)</f>
        <v>12</v>
      </c>
      <c r="N23" s="33"/>
      <c r="O23" s="34">
        <f>COUNT(N8:N22)</f>
        <v>8</v>
      </c>
      <c r="P23" s="33"/>
      <c r="Q23" s="34">
        <f>COUNT(P8:P22)</f>
        <v>6</v>
      </c>
      <c r="R23" s="33"/>
      <c r="S23" s="34">
        <f>COUNT(R8:R22)</f>
        <v>6</v>
      </c>
      <c r="T23" s="33"/>
      <c r="U23" s="34">
        <f>COUNT(T8:T22)</f>
        <v>9</v>
      </c>
      <c r="V23" s="35"/>
      <c r="W23" s="36"/>
      <c r="X23" s="36"/>
      <c r="Y23" s="36"/>
      <c r="Z23" s="36"/>
      <c r="AA23" s="36"/>
      <c r="AB23" s="36"/>
      <c r="AC23" s="36"/>
    </row>
    <row r="24" spans="1:29" ht="12.75">
      <c r="A24" s="37" t="s">
        <v>13</v>
      </c>
      <c r="B24" s="38"/>
      <c r="C24" s="39">
        <v>350</v>
      </c>
      <c r="D24" s="40"/>
      <c r="E24" s="39">
        <v>522</v>
      </c>
      <c r="F24" s="40"/>
      <c r="G24" s="39">
        <v>396</v>
      </c>
      <c r="H24" s="40"/>
      <c r="I24" s="39">
        <v>311</v>
      </c>
      <c r="J24" s="40"/>
      <c r="K24" s="39"/>
      <c r="L24" s="38"/>
      <c r="M24" s="39">
        <v>498</v>
      </c>
      <c r="N24" s="38"/>
      <c r="O24" s="39">
        <v>325</v>
      </c>
      <c r="P24" s="40"/>
      <c r="Q24" s="39">
        <v>322</v>
      </c>
      <c r="R24" s="40"/>
      <c r="S24" s="39">
        <v>259</v>
      </c>
      <c r="T24" s="40"/>
      <c r="U24" s="39">
        <v>482</v>
      </c>
      <c r="V24" s="41"/>
      <c r="W24" s="36"/>
      <c r="X24" s="36"/>
      <c r="Y24" s="36"/>
      <c r="Z24" s="36"/>
      <c r="AA24" s="36"/>
      <c r="AB24" s="36"/>
      <c r="AC24" s="36"/>
    </row>
    <row r="25" spans="1:22" ht="12.75">
      <c r="A25" s="6"/>
      <c r="B25" s="4"/>
      <c r="C25" s="5"/>
      <c r="L25" s="4"/>
      <c r="N25" s="4"/>
      <c r="V25" s="42"/>
    </row>
    <row r="26" spans="1:22" ht="20.25" customHeight="1">
      <c r="A26" s="43"/>
      <c r="V26" s="42"/>
    </row>
    <row r="27" spans="1:39" s="17" customFormat="1" ht="36" customHeight="1">
      <c r="A27" s="9"/>
      <c r="B27" s="10" t="str">
        <f>B4</f>
        <v>Run for the Kids 14.7K</v>
      </c>
      <c r="C27" s="11"/>
      <c r="D27" s="10" t="str">
        <f>D4</f>
        <v>Yarra Bend CC Relays</v>
      </c>
      <c r="E27" s="11"/>
      <c r="F27" s="10" t="str">
        <f>F4</f>
        <v>Sandown Road 10K</v>
      </c>
      <c r="G27" s="11"/>
      <c r="H27" s="12" t="s">
        <v>52</v>
      </c>
      <c r="I27" s="13"/>
      <c r="J27" s="10" t="str">
        <f>J4</f>
        <v>Bendigo Coliban Relay</v>
      </c>
      <c r="K27" s="11"/>
      <c r="L27" s="10" t="str">
        <f>L4</f>
        <v>Sandown Road Relays</v>
      </c>
      <c r="M27" s="13"/>
      <c r="N27" s="10" t="s">
        <v>53</v>
      </c>
      <c r="O27" s="13"/>
      <c r="P27" s="10" t="s">
        <v>54</v>
      </c>
      <c r="Q27" s="13"/>
      <c r="R27" s="10" t="str">
        <f>R4</f>
        <v>Burnley    1/2 Mara</v>
      </c>
      <c r="S27" s="11"/>
      <c r="T27" s="10" t="str">
        <f>T4</f>
        <v>Tan Relay</v>
      </c>
      <c r="U27" s="11"/>
      <c r="V27" s="15" t="s">
        <v>2</v>
      </c>
      <c r="W27" s="16"/>
      <c r="X27" s="16"/>
      <c r="Y27" s="16"/>
      <c r="Z27" s="16"/>
      <c r="AA27" s="16"/>
      <c r="AB27" s="16"/>
      <c r="AC27" s="16"/>
      <c r="AD27" s="7"/>
      <c r="AE27" s="7"/>
      <c r="AF27" s="7"/>
      <c r="AG27" s="7"/>
      <c r="AH27" s="7"/>
      <c r="AI27" s="7"/>
      <c r="AJ27" s="7"/>
      <c r="AK27" s="7"/>
      <c r="AM27" s="7"/>
    </row>
    <row r="28" spans="1:39" s="3" customFormat="1" ht="12.75">
      <c r="A28" s="18"/>
      <c r="B28" s="19">
        <f>B5</f>
        <v>38816</v>
      </c>
      <c r="C28" s="20"/>
      <c r="D28" s="19">
        <f>D5</f>
        <v>38836</v>
      </c>
      <c r="E28" s="20"/>
      <c r="F28" s="19">
        <f>F5</f>
        <v>38850</v>
      </c>
      <c r="G28" s="20"/>
      <c r="H28" s="19">
        <f>H5</f>
        <v>38871</v>
      </c>
      <c r="I28" s="20"/>
      <c r="J28" s="19">
        <f>J5</f>
        <v>38892</v>
      </c>
      <c r="K28" s="20"/>
      <c r="L28" s="19">
        <f>L5</f>
        <v>38906</v>
      </c>
      <c r="M28" s="20"/>
      <c r="N28" s="19">
        <f>N5</f>
        <v>38920</v>
      </c>
      <c r="O28" s="20"/>
      <c r="P28" s="19">
        <f>P5</f>
        <v>38934</v>
      </c>
      <c r="Q28" s="20"/>
      <c r="R28" s="19">
        <f>R5</f>
        <v>38963</v>
      </c>
      <c r="S28" s="21"/>
      <c r="T28" s="19">
        <f>T5</f>
        <v>38976</v>
      </c>
      <c r="U28" s="21"/>
      <c r="V28" s="22"/>
      <c r="W28" s="5"/>
      <c r="X28" s="5"/>
      <c r="Y28" s="5"/>
      <c r="Z28" s="5"/>
      <c r="AA28" s="5"/>
      <c r="AB28" s="5"/>
      <c r="AC28" s="5"/>
      <c r="AD28" s="7"/>
      <c r="AE28" s="7"/>
      <c r="AF28" s="7"/>
      <c r="AG28" s="7"/>
      <c r="AH28" s="7"/>
      <c r="AI28" s="7"/>
      <c r="AJ28" s="7"/>
      <c r="AK28" s="7"/>
      <c r="AM28" s="7"/>
    </row>
    <row r="29" spans="1:39" s="3" customFormat="1" ht="12.75">
      <c r="A29" s="44"/>
      <c r="B29" s="45" t="s">
        <v>3</v>
      </c>
      <c r="C29" s="46" t="s">
        <v>4</v>
      </c>
      <c r="D29" s="45" t="s">
        <v>3</v>
      </c>
      <c r="E29" s="46" t="s">
        <v>4</v>
      </c>
      <c r="F29" s="45" t="s">
        <v>3</v>
      </c>
      <c r="G29" s="46" t="s">
        <v>4</v>
      </c>
      <c r="H29" s="45" t="s">
        <v>3</v>
      </c>
      <c r="I29" s="46" t="s">
        <v>4</v>
      </c>
      <c r="J29" s="45" t="s">
        <v>3</v>
      </c>
      <c r="K29" s="46" t="s">
        <v>4</v>
      </c>
      <c r="L29" s="45" t="s">
        <v>3</v>
      </c>
      <c r="M29" s="46" t="s">
        <v>4</v>
      </c>
      <c r="N29" s="45" t="s">
        <v>3</v>
      </c>
      <c r="O29" s="46" t="s">
        <v>5</v>
      </c>
      <c r="P29" s="45" t="s">
        <v>3</v>
      </c>
      <c r="Q29" s="46" t="s">
        <v>4</v>
      </c>
      <c r="R29" s="45" t="s">
        <v>3</v>
      </c>
      <c r="S29" s="46" t="s">
        <v>4</v>
      </c>
      <c r="T29" s="45" t="s">
        <v>3</v>
      </c>
      <c r="U29" s="46" t="s">
        <v>4</v>
      </c>
      <c r="V29" s="47"/>
      <c r="W29" s="5"/>
      <c r="X29" s="5"/>
      <c r="Y29" s="5"/>
      <c r="Z29" s="5"/>
      <c r="AA29" s="5"/>
      <c r="AB29" s="5"/>
      <c r="AC29" s="5"/>
      <c r="AD29" s="7"/>
      <c r="AE29" s="7"/>
      <c r="AF29" s="7"/>
      <c r="AG29" s="7"/>
      <c r="AH29" s="7"/>
      <c r="AI29" s="7"/>
      <c r="AJ29" s="7"/>
      <c r="AK29" s="7"/>
      <c r="AM29" s="7"/>
    </row>
    <row r="30" spans="1:22" ht="12.75">
      <c r="A30" s="48" t="s">
        <v>14</v>
      </c>
      <c r="B30" s="4"/>
      <c r="C30" s="21"/>
      <c r="E30" s="21"/>
      <c r="G30" s="21"/>
      <c r="I30" s="21"/>
      <c r="K30" s="21"/>
      <c r="L30" s="4"/>
      <c r="M30" s="21"/>
      <c r="N30" s="4"/>
      <c r="O30" s="21"/>
      <c r="Q30" s="21"/>
      <c r="R30" s="29"/>
      <c r="S30" s="49"/>
      <c r="T30" s="29"/>
      <c r="U30" s="49"/>
      <c r="V30" s="22"/>
    </row>
    <row r="31" spans="1:37" s="51" customFormat="1" ht="12.75">
      <c r="A31" s="30" t="s">
        <v>51</v>
      </c>
      <c r="B31" s="4"/>
      <c r="C31" s="21"/>
      <c r="D31" s="4">
        <v>24.36</v>
      </c>
      <c r="E31" s="21">
        <v>32</v>
      </c>
      <c r="F31" s="4"/>
      <c r="G31" s="21"/>
      <c r="H31" s="4"/>
      <c r="I31" s="21"/>
      <c r="J31" s="4"/>
      <c r="K31" s="21"/>
      <c r="L31" s="4"/>
      <c r="M31" s="21"/>
      <c r="N31" s="4"/>
      <c r="O31" s="50"/>
      <c r="P31" s="4"/>
      <c r="Q31" s="21"/>
      <c r="R31" s="4"/>
      <c r="S31" s="21"/>
      <c r="T31" s="4">
        <v>14.12</v>
      </c>
      <c r="U31" s="21">
        <v>26</v>
      </c>
      <c r="V31" s="31">
        <f>COUNT(B31:U31)/2</f>
        <v>2</v>
      </c>
      <c r="W31" s="6"/>
      <c r="X31" s="6"/>
      <c r="Y31" s="6"/>
      <c r="Z31" s="6"/>
      <c r="AA31" s="6"/>
      <c r="AB31" s="6"/>
      <c r="AC31" s="6"/>
      <c r="AD31" s="7"/>
      <c r="AE31" s="7"/>
      <c r="AF31" s="7"/>
      <c r="AG31" s="7"/>
      <c r="AH31" s="7"/>
      <c r="AI31" s="7"/>
      <c r="AJ31" s="7"/>
      <c r="AK31" s="7"/>
    </row>
    <row r="32" spans="1:37" s="51" customFormat="1" ht="12.75" hidden="1">
      <c r="A32" s="52"/>
      <c r="B32" s="4"/>
      <c r="C32" s="21"/>
      <c r="D32" s="4"/>
      <c r="E32" s="21"/>
      <c r="F32" s="4"/>
      <c r="G32" s="21"/>
      <c r="H32" s="4"/>
      <c r="I32" s="21"/>
      <c r="J32" s="4"/>
      <c r="K32" s="21"/>
      <c r="L32" s="4"/>
      <c r="M32" s="21"/>
      <c r="N32" s="4"/>
      <c r="O32" s="50"/>
      <c r="P32" s="4"/>
      <c r="Q32" s="21"/>
      <c r="R32" s="4"/>
      <c r="S32" s="21"/>
      <c r="T32" s="4"/>
      <c r="U32" s="21"/>
      <c r="V32" s="31">
        <f>COUNT(B32:U32)/2</f>
        <v>0</v>
      </c>
      <c r="W32" s="6"/>
      <c r="X32" s="6"/>
      <c r="Y32" s="6"/>
      <c r="Z32" s="6"/>
      <c r="AA32" s="6"/>
      <c r="AB32" s="6"/>
      <c r="AC32" s="6"/>
      <c r="AD32" s="7"/>
      <c r="AE32" s="7"/>
      <c r="AF32" s="7"/>
      <c r="AG32" s="7"/>
      <c r="AH32" s="7"/>
      <c r="AI32" s="7"/>
      <c r="AJ32" s="7"/>
      <c r="AK32" s="7"/>
    </row>
    <row r="33" spans="1:37" s="51" customFormat="1" ht="12.75" hidden="1">
      <c r="A33" s="30"/>
      <c r="B33" s="4"/>
      <c r="C33" s="21"/>
      <c r="D33" s="4"/>
      <c r="E33" s="21"/>
      <c r="F33" s="4"/>
      <c r="G33" s="21"/>
      <c r="H33" s="4"/>
      <c r="I33" s="21"/>
      <c r="J33" s="4"/>
      <c r="K33" s="21"/>
      <c r="L33" s="4"/>
      <c r="M33" s="21"/>
      <c r="N33" s="4"/>
      <c r="O33" s="50"/>
      <c r="P33" s="4"/>
      <c r="Q33" s="21"/>
      <c r="R33" s="4"/>
      <c r="S33" s="21"/>
      <c r="T33" s="4"/>
      <c r="U33" s="21"/>
      <c r="V33" s="31">
        <f>COUNT(B33:U33)/2</f>
        <v>0</v>
      </c>
      <c r="W33" s="6"/>
      <c r="X33" s="6"/>
      <c r="Y33" s="6"/>
      <c r="Z33" s="6"/>
      <c r="AA33" s="6"/>
      <c r="AB33" s="6"/>
      <c r="AC33" s="6"/>
      <c r="AD33" s="7"/>
      <c r="AE33" s="7"/>
      <c r="AF33" s="7"/>
      <c r="AG33" s="7"/>
      <c r="AH33" s="7"/>
      <c r="AI33" s="7"/>
      <c r="AJ33" s="7"/>
      <c r="AK33" s="7"/>
    </row>
    <row r="34" spans="1:38" ht="12.75" hidden="1">
      <c r="A34" s="30"/>
      <c r="B34" s="4"/>
      <c r="C34" s="21"/>
      <c r="E34" s="21"/>
      <c r="G34" s="21"/>
      <c r="I34" s="21"/>
      <c r="K34" s="21"/>
      <c r="L34" s="4"/>
      <c r="M34" s="21"/>
      <c r="N34" s="4"/>
      <c r="O34" s="21"/>
      <c r="Q34" s="21"/>
      <c r="S34" s="21"/>
      <c r="U34" s="21"/>
      <c r="V34" s="31">
        <f>COUNT(B34:U34)/2</f>
        <v>0</v>
      </c>
      <c r="AL34" s="51"/>
    </row>
    <row r="35" spans="1:38" s="51" customFormat="1" ht="12.75">
      <c r="A35" s="30"/>
      <c r="B35" s="4"/>
      <c r="C35" s="21"/>
      <c r="D35" s="4"/>
      <c r="E35" s="21"/>
      <c r="F35" s="4"/>
      <c r="G35" s="21"/>
      <c r="H35" s="4"/>
      <c r="I35" s="21"/>
      <c r="J35" s="4"/>
      <c r="K35" s="21"/>
      <c r="L35" s="4"/>
      <c r="M35" s="21"/>
      <c r="N35" s="4"/>
      <c r="O35" s="21"/>
      <c r="P35" s="4"/>
      <c r="Q35" s="21"/>
      <c r="R35" s="4"/>
      <c r="S35" s="21"/>
      <c r="T35" s="4"/>
      <c r="U35" s="21"/>
      <c r="V35" s="22"/>
      <c r="W35" s="6"/>
      <c r="X35" s="6"/>
      <c r="Y35" s="6"/>
      <c r="Z35" s="6"/>
      <c r="AA35" s="6"/>
      <c r="AB35" s="6"/>
      <c r="AC35" s="6"/>
      <c r="AD35" s="7"/>
      <c r="AE35" s="7"/>
      <c r="AF35" s="7"/>
      <c r="AG35" s="7"/>
      <c r="AH35" s="7"/>
      <c r="AI35" s="7"/>
      <c r="AJ35" s="7"/>
      <c r="AK35" s="7"/>
      <c r="AL35" s="7"/>
    </row>
    <row r="36" spans="1:29" ht="12.75">
      <c r="A36" s="32" t="s">
        <v>12</v>
      </c>
      <c r="B36" s="33"/>
      <c r="C36" s="34">
        <f>COUNT(B30:B34)</f>
        <v>0</v>
      </c>
      <c r="D36" s="33"/>
      <c r="E36" s="34">
        <f>COUNT(D30:D34)</f>
        <v>1</v>
      </c>
      <c r="F36" s="33"/>
      <c r="G36" s="34">
        <f>COUNT(F30:F34)</f>
        <v>0</v>
      </c>
      <c r="H36" s="33"/>
      <c r="I36" s="34">
        <f>COUNT(H30:H34)</f>
        <v>0</v>
      </c>
      <c r="J36" s="33"/>
      <c r="K36" s="34">
        <f>COUNT(J30:J34)</f>
        <v>0</v>
      </c>
      <c r="L36" s="33"/>
      <c r="M36" s="34">
        <f>COUNT(L30:L34)</f>
        <v>0</v>
      </c>
      <c r="N36" s="33"/>
      <c r="O36" s="34">
        <f>COUNT(N30:N34)</f>
        <v>0</v>
      </c>
      <c r="P36" s="33"/>
      <c r="Q36" s="34">
        <f>COUNT(P30:P34)</f>
        <v>0</v>
      </c>
      <c r="R36" s="33"/>
      <c r="S36" s="34">
        <f>COUNT(R30:R34)</f>
        <v>0</v>
      </c>
      <c r="T36" s="33"/>
      <c r="U36" s="34">
        <f>COUNT(T30:T34)</f>
        <v>1</v>
      </c>
      <c r="V36" s="35"/>
      <c r="W36" s="36"/>
      <c r="X36" s="36"/>
      <c r="Y36" s="36"/>
      <c r="Z36" s="36"/>
      <c r="AA36" s="36"/>
      <c r="AB36" s="36"/>
      <c r="AC36" s="36"/>
    </row>
    <row r="37" spans="1:29" ht="12.75">
      <c r="A37" s="37" t="s">
        <v>13</v>
      </c>
      <c r="B37" s="38"/>
      <c r="C37" s="39"/>
      <c r="D37" s="40"/>
      <c r="E37" s="39">
        <v>168</v>
      </c>
      <c r="F37" s="40"/>
      <c r="G37" s="39"/>
      <c r="H37" s="40"/>
      <c r="I37" s="39"/>
      <c r="J37" s="40"/>
      <c r="K37" s="39"/>
      <c r="L37" s="38"/>
      <c r="M37" s="39"/>
      <c r="N37" s="38"/>
      <c r="O37" s="39"/>
      <c r="P37" s="40"/>
      <c r="Q37" s="39"/>
      <c r="R37" s="40"/>
      <c r="S37" s="39"/>
      <c r="T37" s="40"/>
      <c r="U37" s="39">
        <v>174</v>
      </c>
      <c r="V37" s="41"/>
      <c r="W37" s="36"/>
      <c r="X37" s="36"/>
      <c r="Y37" s="36"/>
      <c r="Z37" s="36"/>
      <c r="AA37" s="36"/>
      <c r="AB37" s="36"/>
      <c r="AC37" s="36"/>
    </row>
    <row r="38" spans="1:29" ht="12.75">
      <c r="A38" s="36"/>
      <c r="B38" s="53"/>
      <c r="C38" s="53"/>
      <c r="E38" s="53"/>
      <c r="G38" s="53"/>
      <c r="I38" s="53"/>
      <c r="K38" s="53"/>
      <c r="L38" s="53"/>
      <c r="M38" s="53"/>
      <c r="N38" s="53"/>
      <c r="O38" s="53"/>
      <c r="Q38" s="53"/>
      <c r="S38" s="53"/>
      <c r="U38" s="53"/>
      <c r="V38" s="54"/>
      <c r="W38" s="36"/>
      <c r="X38" s="36"/>
      <c r="Y38" s="36"/>
      <c r="Z38" s="36"/>
      <c r="AA38" s="36"/>
      <c r="AB38" s="36"/>
      <c r="AC38" s="36"/>
    </row>
    <row r="39" spans="1:22" ht="12.75">
      <c r="A39" s="55"/>
      <c r="B39" s="40"/>
      <c r="C39" s="56"/>
      <c r="D39" s="40"/>
      <c r="E39" s="56"/>
      <c r="F39" s="40"/>
      <c r="G39" s="56"/>
      <c r="H39" s="40"/>
      <c r="I39" s="56"/>
      <c r="J39" s="40"/>
      <c r="K39" s="56"/>
      <c r="L39" s="40"/>
      <c r="M39" s="56"/>
      <c r="N39" s="40"/>
      <c r="O39" s="56"/>
      <c r="P39" s="40"/>
      <c r="Q39" s="56"/>
      <c r="R39" s="40"/>
      <c r="S39" s="56"/>
      <c r="T39" s="40"/>
      <c r="U39" s="56"/>
      <c r="V39" s="42"/>
    </row>
    <row r="40" spans="1:39" s="17" customFormat="1" ht="36" customHeight="1">
      <c r="A40" s="9"/>
      <c r="B40" s="10" t="str">
        <f>B4</f>
        <v>Run for the Kids 14.7K</v>
      </c>
      <c r="C40" s="11"/>
      <c r="D40" s="10" t="str">
        <f>D4</f>
        <v>Yarra Bend CC Relays</v>
      </c>
      <c r="E40" s="11"/>
      <c r="F40" s="10" t="str">
        <f>F4</f>
        <v>Sandown Road 10K</v>
      </c>
      <c r="G40" s="11"/>
      <c r="H40" s="10" t="str">
        <f>H4</f>
        <v>Frankston CC 16K</v>
      </c>
      <c r="I40" s="13"/>
      <c r="J40" s="10" t="str">
        <f>J4</f>
        <v>Bendigo Coliban Relay</v>
      </c>
      <c r="K40" s="11"/>
      <c r="L40" s="10" t="str">
        <f>L4</f>
        <v>Sandown Road Relays</v>
      </c>
      <c r="M40" s="13"/>
      <c r="N40" s="10" t="str">
        <f>N4</f>
        <v>Jells Park CC 12K</v>
      </c>
      <c r="O40" s="13"/>
      <c r="P40" s="10" t="str">
        <f>P4</f>
        <v>Ballarat CC 8K</v>
      </c>
      <c r="Q40" s="13"/>
      <c r="R40" s="10" t="str">
        <f>R4</f>
        <v>Burnley    1/2 Mara</v>
      </c>
      <c r="S40" s="11"/>
      <c r="T40" s="10" t="str">
        <f>T4</f>
        <v>Tan Relay</v>
      </c>
      <c r="U40" s="11"/>
      <c r="V40" s="57" t="s">
        <v>36</v>
      </c>
      <c r="W40" s="7"/>
      <c r="X40" s="16"/>
      <c r="Y40" s="16"/>
      <c r="Z40" s="16"/>
      <c r="AA40" s="16"/>
      <c r="AB40" s="16"/>
      <c r="AC40" s="16"/>
      <c r="AD40" s="7"/>
      <c r="AE40" s="7"/>
      <c r="AF40" s="7"/>
      <c r="AG40" s="7"/>
      <c r="AH40" s="7"/>
      <c r="AI40" s="7"/>
      <c r="AJ40" s="7"/>
      <c r="AK40" s="7"/>
      <c r="AM40" s="17" t="s">
        <v>15</v>
      </c>
    </row>
    <row r="41" spans="1:37" s="3" customFormat="1" ht="12.75">
      <c r="A41" s="58"/>
      <c r="B41" s="19">
        <f>B5</f>
        <v>38816</v>
      </c>
      <c r="C41" s="20"/>
      <c r="D41" s="19">
        <f>D5</f>
        <v>38836</v>
      </c>
      <c r="E41" s="20"/>
      <c r="F41" s="19">
        <f>F5</f>
        <v>38850</v>
      </c>
      <c r="G41" s="20"/>
      <c r="H41" s="19">
        <f>H5</f>
        <v>38871</v>
      </c>
      <c r="I41" s="20"/>
      <c r="J41" s="19">
        <f>J5</f>
        <v>38892</v>
      </c>
      <c r="K41" s="20"/>
      <c r="L41" s="19">
        <f>L5</f>
        <v>38906</v>
      </c>
      <c r="M41" s="20"/>
      <c r="N41" s="19">
        <f>N5</f>
        <v>38920</v>
      </c>
      <c r="O41" s="20"/>
      <c r="P41" s="19">
        <f>P5</f>
        <v>38934</v>
      </c>
      <c r="Q41" s="20"/>
      <c r="R41" s="19">
        <f>R5</f>
        <v>38963</v>
      </c>
      <c r="S41" s="21"/>
      <c r="T41" s="19">
        <f>T5</f>
        <v>38976</v>
      </c>
      <c r="U41" s="21"/>
      <c r="V41" s="59"/>
      <c r="W41" s="7"/>
      <c r="X41" s="5"/>
      <c r="Y41" s="5"/>
      <c r="Z41" s="5"/>
      <c r="AA41" s="5"/>
      <c r="AB41" s="5"/>
      <c r="AC41" s="5"/>
      <c r="AD41" s="7"/>
      <c r="AE41" s="7"/>
      <c r="AF41" s="7"/>
      <c r="AG41" s="7"/>
      <c r="AH41" s="7"/>
      <c r="AI41" s="7"/>
      <c r="AJ41" s="7"/>
      <c r="AK41" s="7"/>
    </row>
    <row r="42" spans="1:29" ht="12.75">
      <c r="A42" s="60" t="s">
        <v>16</v>
      </c>
      <c r="B42" s="45"/>
      <c r="C42" s="46" t="s">
        <v>4</v>
      </c>
      <c r="D42" s="45" t="s">
        <v>17</v>
      </c>
      <c r="E42" s="46" t="s">
        <v>4</v>
      </c>
      <c r="F42" s="45" t="s">
        <v>17</v>
      </c>
      <c r="G42" s="46" t="s">
        <v>4</v>
      </c>
      <c r="H42" s="45" t="s">
        <v>17</v>
      </c>
      <c r="I42" s="46" t="s">
        <v>4</v>
      </c>
      <c r="J42" s="45" t="s">
        <v>17</v>
      </c>
      <c r="K42" s="46" t="s">
        <v>4</v>
      </c>
      <c r="L42" s="45"/>
      <c r="M42" s="46" t="s">
        <v>4</v>
      </c>
      <c r="N42" s="45" t="s">
        <v>17</v>
      </c>
      <c r="O42" s="46" t="s">
        <v>4</v>
      </c>
      <c r="P42" s="45" t="s">
        <v>17</v>
      </c>
      <c r="Q42" s="46" t="s">
        <v>4</v>
      </c>
      <c r="R42" s="45" t="s">
        <v>17</v>
      </c>
      <c r="S42" s="46" t="s">
        <v>4</v>
      </c>
      <c r="T42" s="45" t="s">
        <v>17</v>
      </c>
      <c r="U42" s="46" t="s">
        <v>4</v>
      </c>
      <c r="V42" s="59" t="s">
        <v>4</v>
      </c>
      <c r="W42" s="7"/>
      <c r="X42" s="5"/>
      <c r="Y42" s="5"/>
      <c r="Z42" s="5"/>
      <c r="AA42" s="5"/>
      <c r="AB42" s="5"/>
      <c r="AC42" s="5"/>
    </row>
    <row r="43" spans="1:23" ht="12.75">
      <c r="A43" s="48" t="s">
        <v>6</v>
      </c>
      <c r="B43" s="4"/>
      <c r="C43" s="21"/>
      <c r="E43" s="21"/>
      <c r="G43" s="21"/>
      <c r="I43" s="21"/>
      <c r="K43" s="21"/>
      <c r="L43" s="4"/>
      <c r="M43" s="21"/>
      <c r="N43" s="4"/>
      <c r="O43" s="21"/>
      <c r="Q43" s="21"/>
      <c r="S43" s="21"/>
      <c r="U43" s="21"/>
      <c r="V43" s="61"/>
      <c r="W43" s="7"/>
    </row>
    <row r="44" spans="1:23" ht="12.75">
      <c r="A44" s="134" t="s">
        <v>18</v>
      </c>
      <c r="B44" s="135">
        <f>C8+C9+C11+C12+C14+C15</f>
        <v>1415</v>
      </c>
      <c r="C44" s="136">
        <v>8</v>
      </c>
      <c r="D44" s="135"/>
      <c r="E44" s="136">
        <v>11</v>
      </c>
      <c r="F44" s="135">
        <f>G9+G10+G12+G13+G14+G16</f>
        <v>1411</v>
      </c>
      <c r="G44" s="136">
        <v>10</v>
      </c>
      <c r="H44" s="135"/>
      <c r="I44" s="136"/>
      <c r="J44" s="135"/>
      <c r="K44" s="136">
        <v>7</v>
      </c>
      <c r="L44" s="135"/>
      <c r="M44" s="136">
        <v>8</v>
      </c>
      <c r="N44" s="135"/>
      <c r="O44" s="136">
        <v>7</v>
      </c>
      <c r="P44" s="135"/>
      <c r="Q44" s="136"/>
      <c r="R44" s="135">
        <v>321</v>
      </c>
      <c r="S44" s="99">
        <v>6</v>
      </c>
      <c r="T44" s="135"/>
      <c r="U44" s="99">
        <v>5</v>
      </c>
      <c r="V44" s="137">
        <v>8</v>
      </c>
      <c r="W44" s="7"/>
    </row>
    <row r="45" spans="1:23" ht="12.75">
      <c r="A45" s="138" t="s">
        <v>70</v>
      </c>
      <c r="B45" s="139"/>
      <c r="C45" s="140"/>
      <c r="D45" s="139"/>
      <c r="E45" s="140"/>
      <c r="F45" s="139"/>
      <c r="G45" s="140"/>
      <c r="H45" s="139"/>
      <c r="I45" s="140"/>
      <c r="J45" s="139"/>
      <c r="K45" s="140"/>
      <c r="L45" s="139"/>
      <c r="M45" s="140">
        <v>10</v>
      </c>
      <c r="N45" s="139"/>
      <c r="O45" s="140"/>
      <c r="P45" s="139"/>
      <c r="Q45" s="140"/>
      <c r="R45" s="139"/>
      <c r="S45" s="110"/>
      <c r="T45" s="139"/>
      <c r="U45" s="110">
        <v>11</v>
      </c>
      <c r="V45" s="141">
        <v>17</v>
      </c>
      <c r="W45" s="7"/>
    </row>
    <row r="46" spans="1:23" ht="12.75">
      <c r="A46" s="52" t="s">
        <v>71</v>
      </c>
      <c r="B46" s="53"/>
      <c r="C46" s="62"/>
      <c r="D46" s="53"/>
      <c r="E46" s="62"/>
      <c r="F46" s="53"/>
      <c r="G46" s="62"/>
      <c r="H46" s="53"/>
      <c r="I46" s="62"/>
      <c r="J46" s="53"/>
      <c r="K46" s="62"/>
      <c r="L46" s="53"/>
      <c r="M46" s="62">
        <v>6</v>
      </c>
      <c r="N46" s="53"/>
      <c r="O46" s="62"/>
      <c r="P46" s="53"/>
      <c r="Q46" s="62"/>
      <c r="R46" s="53"/>
      <c r="S46" s="21"/>
      <c r="T46" s="53"/>
      <c r="U46" s="21"/>
      <c r="V46" s="61"/>
      <c r="W46" s="7"/>
    </row>
    <row r="47" spans="1:23" ht="12.75" hidden="1">
      <c r="A47" s="48" t="s">
        <v>14</v>
      </c>
      <c r="B47" s="53"/>
      <c r="C47" s="62"/>
      <c r="D47" s="53"/>
      <c r="E47" s="62"/>
      <c r="F47" s="53"/>
      <c r="G47" s="62"/>
      <c r="H47" s="53"/>
      <c r="I47" s="62"/>
      <c r="J47" s="53"/>
      <c r="K47" s="62"/>
      <c r="L47" s="53"/>
      <c r="M47" s="62"/>
      <c r="N47" s="53"/>
      <c r="O47" s="62"/>
      <c r="P47" s="53"/>
      <c r="Q47" s="62"/>
      <c r="R47" s="53"/>
      <c r="S47" s="21"/>
      <c r="T47" s="53"/>
      <c r="U47" s="21"/>
      <c r="V47" s="61"/>
      <c r="W47" s="7"/>
    </row>
    <row r="48" spans="1:23" ht="12.75" hidden="1">
      <c r="A48" s="30" t="s">
        <v>18</v>
      </c>
      <c r="B48" s="53"/>
      <c r="C48" s="62"/>
      <c r="D48" s="53"/>
      <c r="E48" s="62"/>
      <c r="F48" s="53"/>
      <c r="G48" s="62"/>
      <c r="H48" s="53"/>
      <c r="I48" s="62"/>
      <c r="J48" s="53"/>
      <c r="K48" s="62"/>
      <c r="L48" s="53"/>
      <c r="M48" s="62"/>
      <c r="N48" s="53"/>
      <c r="O48" s="62"/>
      <c r="P48" s="53"/>
      <c r="Q48" s="62"/>
      <c r="R48" s="53"/>
      <c r="S48" s="21"/>
      <c r="T48" s="53"/>
      <c r="U48" s="21"/>
      <c r="V48" s="61"/>
      <c r="W48" s="7"/>
    </row>
    <row r="49" spans="1:23" ht="12.75" hidden="1">
      <c r="A49" s="30"/>
      <c r="B49" s="53"/>
      <c r="C49" s="62"/>
      <c r="D49" s="53"/>
      <c r="E49" s="62"/>
      <c r="F49" s="53"/>
      <c r="G49" s="62"/>
      <c r="H49" s="53"/>
      <c r="I49" s="62"/>
      <c r="J49" s="53"/>
      <c r="K49" s="62"/>
      <c r="L49" s="53"/>
      <c r="M49" s="62"/>
      <c r="N49" s="53"/>
      <c r="O49" s="62"/>
      <c r="P49" s="53"/>
      <c r="Q49" s="62"/>
      <c r="R49" s="53"/>
      <c r="S49" s="21"/>
      <c r="T49" s="53"/>
      <c r="U49" s="21"/>
      <c r="V49" s="61"/>
      <c r="W49" s="7"/>
    </row>
    <row r="50" spans="1:23" ht="12.75">
      <c r="A50" s="63"/>
      <c r="B50" s="40"/>
      <c r="C50" s="64"/>
      <c r="D50" s="40"/>
      <c r="E50" s="64"/>
      <c r="F50" s="40"/>
      <c r="G50" s="64"/>
      <c r="H50" s="40"/>
      <c r="I50" s="64"/>
      <c r="J50" s="40"/>
      <c r="K50" s="64"/>
      <c r="L50" s="40"/>
      <c r="M50" s="64"/>
      <c r="N50" s="40"/>
      <c r="O50" s="64"/>
      <c r="P50" s="40"/>
      <c r="Q50" s="64"/>
      <c r="R50" s="38"/>
      <c r="S50" s="64"/>
      <c r="T50" s="38"/>
      <c r="U50" s="64"/>
      <c r="V50" s="65"/>
      <c r="W50" s="7"/>
    </row>
    <row r="61" ht="12.75">
      <c r="J61" s="66"/>
    </row>
    <row r="67" ht="12" customHeight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printOptions/>
  <pageMargins left="0.83" right="0.24" top="0.47" bottom="0.3" header="0.36" footer="0.3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60" zoomScaleNormal="70" zoomScalePageLayoutView="0" workbookViewId="0" topLeftCell="A1">
      <selection activeCell="A44" sqref="A44:V45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4" width="11.00390625" style="7" customWidth="1"/>
    <col min="5" max="5" width="11.7109375" style="7" customWidth="1"/>
    <col min="6" max="6" width="11.00390625" style="7" bestFit="1" customWidth="1"/>
    <col min="7" max="7" width="10.421875" style="7" bestFit="1" customWidth="1"/>
    <col min="8" max="8" width="10.421875" style="7" customWidth="1"/>
    <col min="9" max="9" width="10.140625" style="7" customWidth="1"/>
    <col min="10" max="11" width="11.421875" style="7" bestFit="1" customWidth="1"/>
    <col min="12" max="12" width="11.421875" style="6" bestFit="1" customWidth="1"/>
    <col min="13" max="13" width="9.140625" style="7" customWidth="1"/>
    <col min="14" max="14" width="9.140625" style="7" hidden="1" customWidth="1"/>
    <col min="15" max="15" width="10.421875" style="7" customWidth="1"/>
    <col min="16" max="16384" width="9.140625" style="7" customWidth="1"/>
  </cols>
  <sheetData>
    <row r="1" spans="1:8" ht="30">
      <c r="A1" s="1" t="s">
        <v>55</v>
      </c>
      <c r="B1" s="67"/>
      <c r="C1" s="68"/>
      <c r="D1" s="68"/>
      <c r="H1" s="68"/>
    </row>
    <row r="2" spans="3:8" ht="12.75">
      <c r="C2" s="68"/>
      <c r="D2" s="68"/>
      <c r="H2" s="68"/>
    </row>
    <row r="3" spans="1:15" ht="38.25">
      <c r="A3" s="69" t="s">
        <v>58</v>
      </c>
      <c r="B3" s="70"/>
      <c r="C3" s="71" t="str">
        <f>Results!B4</f>
        <v>Run for the Kids 14.7K</v>
      </c>
      <c r="D3" s="10" t="str">
        <f>Results!D4</f>
        <v>Yarra Bend CC Relays</v>
      </c>
      <c r="E3" s="10" t="str">
        <f>Results!F4</f>
        <v>Sandown Road 10K</v>
      </c>
      <c r="F3" s="72" t="str">
        <f>Results!H4</f>
        <v>Frankston CC 16K</v>
      </c>
      <c r="G3" s="10" t="str">
        <f>Results!J4</f>
        <v>Bendigo Coliban Relay</v>
      </c>
      <c r="H3" s="10" t="str">
        <f>Results!L4</f>
        <v>Sandown Road Relays</v>
      </c>
      <c r="I3" s="72" t="str">
        <f>Results!N4</f>
        <v>Jells Park CC 12K</v>
      </c>
      <c r="J3" s="73" t="str">
        <f>Results!P4</f>
        <v>Ballarat CC 8K</v>
      </c>
      <c r="K3" s="74" t="str">
        <f>Results!R4</f>
        <v>Burnley    1/2 Mara</v>
      </c>
      <c r="L3" s="75" t="str">
        <f>Results!T4</f>
        <v>Tan Relay</v>
      </c>
      <c r="M3" s="76" t="s">
        <v>19</v>
      </c>
      <c r="N3" s="76" t="s">
        <v>31</v>
      </c>
      <c r="O3" s="76" t="s">
        <v>44</v>
      </c>
    </row>
    <row r="4" spans="1:15" ht="12.75">
      <c r="A4" s="77"/>
      <c r="B4" s="21"/>
      <c r="C4" s="78">
        <f>Results!B5</f>
        <v>38816</v>
      </c>
      <c r="D4" s="79">
        <f>Results!D5</f>
        <v>38836</v>
      </c>
      <c r="E4" s="79">
        <f>Results!F5</f>
        <v>38850</v>
      </c>
      <c r="F4" s="79">
        <f>Results!H5</f>
        <v>38871</v>
      </c>
      <c r="G4" s="79">
        <f>Results!J5</f>
        <v>38892</v>
      </c>
      <c r="H4" s="79">
        <f>Results!L5</f>
        <v>38906</v>
      </c>
      <c r="I4" s="79">
        <f>Results!N5</f>
        <v>38920</v>
      </c>
      <c r="J4" s="79">
        <f>Results!P5</f>
        <v>38934</v>
      </c>
      <c r="K4" s="79">
        <f>Results!R5</f>
        <v>38963</v>
      </c>
      <c r="L4" s="80">
        <f>Results!T5</f>
        <v>38976</v>
      </c>
      <c r="M4" s="18"/>
      <c r="N4" s="30"/>
      <c r="O4" s="18"/>
    </row>
    <row r="5" spans="1:15" ht="12.75">
      <c r="A5" s="77"/>
      <c r="B5" s="21"/>
      <c r="C5" s="4"/>
      <c r="D5" s="4"/>
      <c r="E5" s="4"/>
      <c r="F5" s="4"/>
      <c r="G5" s="4"/>
      <c r="H5" s="4"/>
      <c r="I5" s="4"/>
      <c r="J5" s="4"/>
      <c r="K5" s="81"/>
      <c r="L5" s="61"/>
      <c r="M5" s="18"/>
      <c r="N5" s="63"/>
      <c r="O5" s="18"/>
    </row>
    <row r="6" spans="1:15" ht="12.75">
      <c r="A6" s="82"/>
      <c r="B6" s="83"/>
      <c r="C6" s="84"/>
      <c r="D6" s="84"/>
      <c r="E6" s="84"/>
      <c r="F6" s="84"/>
      <c r="G6" s="84"/>
      <c r="H6" s="84"/>
      <c r="I6" s="84"/>
      <c r="J6" s="84"/>
      <c r="K6" s="85"/>
      <c r="L6" s="86"/>
      <c r="M6" s="87"/>
      <c r="N6" s="30"/>
      <c r="O6" s="87"/>
    </row>
    <row r="7" spans="1:15" ht="12.75">
      <c r="A7" s="88">
        <v>1</v>
      </c>
      <c r="B7" s="89" t="str">
        <f>Results!A9</f>
        <v>John Hand</v>
      </c>
      <c r="C7" s="90">
        <f>IF(ISBLANK(Results!C9),"",ROUND((Results!C$24-Results!C9+1)/Results!C$24*100,2))</f>
        <v>48.29</v>
      </c>
      <c r="D7" s="91">
        <f>IF(ISBLANK(Results!E9),"",ROUND((Results!E$24-Results!E9+1)/Results!E$24*100,2))</f>
        <v>62.64</v>
      </c>
      <c r="E7" s="91">
        <f>IF(ISBLANK(Results!G9),"",ROUND((Results!G$24-Results!G9+1)/Results!G$24*100,2))</f>
        <v>77.27</v>
      </c>
      <c r="F7" s="91">
        <f>IF(ISBLANK(Results!I9),"",ROUND((Results!I$24-Results!I9+1)/Results!I$24*100,2))</f>
        <v>75.88</v>
      </c>
      <c r="G7" s="91">
        <f>IF(ISBLANK(Results!K9),"",AVERAGE(E7,F7,K7))</f>
        <v>78.20666666666666</v>
      </c>
      <c r="H7" s="91">
        <f>IF(ISBLANK(Results!M9),"",ROUND((Results!M$24-Results!M9+1)/Results!M$24*100,2))</f>
        <v>68.27</v>
      </c>
      <c r="I7" s="91">
        <f>IF(ISBLANK(Results!O9),"",ROUND((Results!O$24-Results!O9+1)/Results!O$24*100,2))</f>
        <v>75.38</v>
      </c>
      <c r="J7" s="91">
        <f>IF(ISBLANK(Results!Q9),"",ROUND((Results!Q$24-Results!Q9+1)/Results!Q$24*100,2))</f>
        <v>75.78</v>
      </c>
      <c r="K7" s="91">
        <f>IF(ISBLANK(Results!S9),"",ROUND((Results!S$24-Results!S9+1)/Results!S$24*100,2))</f>
        <v>81.47</v>
      </c>
      <c r="L7" s="92">
        <f>IF(ISBLANK(Results!U9),"",ROUND((Results!U$24-Results!U9+1)/Results!U$24*100,2))</f>
        <v>72.61</v>
      </c>
      <c r="M7" s="93">
        <f aca="true" t="shared" si="0" ref="M7:M20">SUM(C7:L7)</f>
        <v>715.7966666666666</v>
      </c>
      <c r="N7" s="30">
        <f aca="true" t="shared" si="1" ref="N7:N20">LARGE(C7:L7,9)</f>
        <v>62.64</v>
      </c>
      <c r="O7" s="93">
        <f aca="true" t="shared" si="2" ref="O7:O20">IF(ISNUMBER(N7),M7-N7,M7)</f>
        <v>653.1566666666666</v>
      </c>
    </row>
    <row r="8" spans="1:22" ht="12.75">
      <c r="A8" s="112">
        <f aca="true" t="shared" si="3" ref="A8:A15">1+A7</f>
        <v>2</v>
      </c>
      <c r="B8" s="113" t="str">
        <f>Results!A8</f>
        <v>James Atkinson</v>
      </c>
      <c r="C8" s="114">
        <f>IF(ISBLANK(Results!C8),"",ROUND((Results!C$24-Results!C8+1)/Results!C$24*100,2))</f>
        <v>51.43</v>
      </c>
      <c r="D8" s="115">
        <f>IF(ISBLANK(Results!E8),"",ROUND((Results!E$24-Results!E8+1)/Results!E$24*100,2))</f>
      </c>
      <c r="E8" s="115">
        <f>IF(ISBLANK(Results!G8),"",ROUND((Results!G$24-Results!G8+1)/Results!G$24*100,2))</f>
      </c>
      <c r="F8" s="115">
        <f>IF(ISBLANK(Results!I8),"",ROUND((Results!I$24-Results!I8+1)/Results!I$24*100,2))</f>
      </c>
      <c r="G8" s="115">
        <f>IF(ISBLANK(Results!K8),"",AVERAGE(L8,H8,J8))</f>
        <v>84.63666666666667</v>
      </c>
      <c r="H8" s="115">
        <f>IF(ISBLANK(Results!M8),"",ROUND((Results!M$24-Results!M8+1)/Results!M$24*100,2))</f>
        <v>82.93</v>
      </c>
      <c r="I8" s="115">
        <f>IF(ISBLANK(Results!O8),"",ROUND((Results!O$24-Results!O8+1)/Results!O$24*100,2))</f>
      </c>
      <c r="J8" s="115">
        <f>IF(ISBLANK(Results!Q8),"",ROUND((Results!Q$24-Results!Q8+1)/Results!Q$24*100,2))</f>
        <v>87.58</v>
      </c>
      <c r="K8" s="115">
        <f>IF(ISBLANK(Results!S8),"",ROUND((Results!S$24-Results!S8+1)/Results!S$24*100,2))</f>
        <v>74.9</v>
      </c>
      <c r="L8" s="116">
        <f>IF(ISBLANK(Results!U8),"",ROUND((Results!U$24-Results!U8+1)/Results!U$24*100,2))</f>
        <v>83.4</v>
      </c>
      <c r="M8" s="117">
        <f t="shared" si="0"/>
        <v>464.87666666666667</v>
      </c>
      <c r="N8" s="97" t="e">
        <f t="shared" si="1"/>
        <v>#NUM!</v>
      </c>
      <c r="O8" s="117">
        <f t="shared" si="2"/>
        <v>464.87666666666667</v>
      </c>
      <c r="P8" s="118"/>
      <c r="Q8" s="118"/>
      <c r="R8" s="118"/>
      <c r="S8" s="118"/>
      <c r="T8" s="118"/>
      <c r="U8" s="118"/>
      <c r="V8" s="118"/>
    </row>
    <row r="9" spans="1:22" ht="12.75">
      <c r="A9" s="119">
        <f t="shared" si="3"/>
        <v>3</v>
      </c>
      <c r="B9" s="120" t="str">
        <f>Results!A10</f>
        <v>Michael Harvey</v>
      </c>
      <c r="C9" s="121">
        <f>IF(ISBLANK(Results!C10),"",ROUND((Results!C$24-Results!C10+1)/Results!C$24*100,2))</f>
      </c>
      <c r="D9" s="122">
        <f>IF(ISBLANK(Results!E10),"",ROUND((Results!E$24-Results!E10+1)/Results!E$24*100,2))</f>
        <v>57.66</v>
      </c>
      <c r="E9" s="122">
        <f>IF(ISBLANK(Results!G10),"",ROUND((Results!G$24-Results!G10+1)/Results!G$24*100,2))</f>
        <v>60.35</v>
      </c>
      <c r="F9" s="122">
        <f>IF(ISBLANK(Results!I10),"",ROUND((Results!I$24-Results!I10+1)/Results!I$24*100,2))</f>
        <v>62.38</v>
      </c>
      <c r="G9" s="122">
        <f>IF(ISBLANK(Results!K10),"",AVERAGE(E9,F9,D9))</f>
        <v>60.129999999999995</v>
      </c>
      <c r="H9" s="122">
        <f>IF(ISBLANK(Results!M10),"",ROUND((Results!M$24-Results!M10+1)/Results!M$24*100,2))</f>
        <v>49</v>
      </c>
      <c r="I9" s="122">
        <f>IF(ISBLANK(Results!O10),"",ROUND((Results!O$24-Results!O10+1)/Results!O$24*100,2))</f>
        <v>54.15</v>
      </c>
      <c r="J9" s="122">
        <f>IF(ISBLANK(Results!Q10),"",ROUND((Results!Q$24-Results!Q10+1)/Results!Q$24*100,2))</f>
      </c>
      <c r="K9" s="122">
        <f>IF(ISBLANK(Results!S10),"",ROUND((Results!S$24-Results!S10+1)/Results!S$24*100,2))</f>
        <v>58.69</v>
      </c>
      <c r="L9" s="123">
        <f>IF(ISBLANK(Results!U10),"",ROUND((Results!U$24-Results!U10+1)/Results!U$24*100,2))</f>
        <v>35.27</v>
      </c>
      <c r="M9" s="124">
        <f t="shared" si="0"/>
        <v>437.62999999999994</v>
      </c>
      <c r="N9" s="101" t="e">
        <f t="shared" si="1"/>
        <v>#NUM!</v>
      </c>
      <c r="O9" s="124">
        <f t="shared" si="2"/>
        <v>437.62999999999994</v>
      </c>
      <c r="P9" s="125"/>
      <c r="Q9" s="125"/>
      <c r="R9" s="125"/>
      <c r="S9" s="125"/>
      <c r="T9" s="125"/>
      <c r="U9" s="125"/>
      <c r="V9" s="125"/>
    </row>
    <row r="10" spans="1:22" ht="12.75">
      <c r="A10" s="119">
        <f t="shared" si="3"/>
        <v>4</v>
      </c>
      <c r="B10" s="120" t="str">
        <f>Results!A11</f>
        <v>Michael Young</v>
      </c>
      <c r="C10" s="121">
        <f>IF(ISBLANK(Results!C11),"",ROUND((Results!C$24-Results!C11+1)/Results!C$24*100,2))</f>
        <v>50.29</v>
      </c>
      <c r="D10" s="122">
        <f>IF(ISBLANK(Results!E11),"",ROUND((Results!E$24-Results!E11+1)/Results!E$24*100,2))</f>
      </c>
      <c r="E10" s="122">
        <f>IF(ISBLANK(Results!G11),"",ROUND((Results!G$24-Results!G11+1)/Results!G$24*100,2))</f>
      </c>
      <c r="F10" s="122">
        <f>IF(ISBLANK(Results!I11),"",ROUND((Results!I$24-Results!I11+1)/Results!I$24*100,2))</f>
      </c>
      <c r="G10" s="122">
        <f>IF(ISBLANK(Results!K11),"",ROUND((Results!K$24-Results!K11+1)/Results!K$24*100,2))</f>
      </c>
      <c r="H10" s="122">
        <f>IF(ISBLANK(Results!M11),"",ROUND((Results!M$24-Results!M11+1)/Results!M$24*100,2))</f>
        <v>44.78</v>
      </c>
      <c r="I10" s="122">
        <f>IF(ISBLANK(Results!O11),"",ROUND((Results!O$24-Results!O11+1)/Results!O$24*100,2))</f>
        <v>52.62</v>
      </c>
      <c r="J10" s="122">
        <f>IF(ISBLANK(Results!Q11),"",ROUND((Results!Q$24-Results!Q11+1)/Results!Q$24*100,2))</f>
        <v>58.7</v>
      </c>
      <c r="K10" s="122">
        <f>IF(ISBLANK(Results!S11),"",ROUND((Results!S$24-Results!S11+1)/Results!S$24*100,2))</f>
        <v>61.78</v>
      </c>
      <c r="L10" s="123">
        <f>IF(ISBLANK(Results!U11),"",ROUND((Results!U$24-Results!U11+1)/Results!U$24*100,2))</f>
        <v>77.59</v>
      </c>
      <c r="M10" s="124">
        <f t="shared" si="0"/>
        <v>345.76</v>
      </c>
      <c r="N10" s="101" t="e">
        <f t="shared" si="1"/>
        <v>#NUM!</v>
      </c>
      <c r="O10" s="124">
        <f t="shared" si="2"/>
        <v>345.76</v>
      </c>
      <c r="P10" s="125"/>
      <c r="Q10" s="125"/>
      <c r="R10" s="125"/>
      <c r="S10" s="125"/>
      <c r="T10" s="125"/>
      <c r="U10" s="125"/>
      <c r="V10" s="125"/>
    </row>
    <row r="11" spans="1:22" ht="12.75">
      <c r="A11" s="119">
        <f t="shared" si="3"/>
        <v>5</v>
      </c>
      <c r="B11" s="120" t="str">
        <f>Results!A15</f>
        <v>Matthew Minney</v>
      </c>
      <c r="C11" s="121">
        <f>IF(ISBLANK(Results!C15),"",ROUND((Results!C$24-Results!C15+1)/Results!C$24*100,2))</f>
        <v>18</v>
      </c>
      <c r="D11" s="122">
        <f>IF(ISBLANK(Results!E15),"",ROUND((Results!E$24-Results!E15+1)/Results!E$24*100,2))</f>
        <v>39.66</v>
      </c>
      <c r="E11" s="122">
        <f>IF(ISBLANK(Results!G15),"",ROUND((16-Results!G15+1)/16*100,2))</f>
        <v>12.5</v>
      </c>
      <c r="F11" s="122">
        <f>IF(ISBLANK(Results!I15),"",ROUND((23-Results!I15+1)/23*100,2))</f>
        <v>34.78</v>
      </c>
      <c r="G11" s="122">
        <f>IF(ISBLANK(Results!K15),"",AVERAGE(H11,I11,L11))</f>
        <v>51.57333333333333</v>
      </c>
      <c r="H11" s="122">
        <f>IF(ISBLANK(Results!M15),"",ROUND((Results!M$24-Results!M15+1)/Results!M$24*100,2))</f>
        <v>59.24</v>
      </c>
      <c r="I11" s="122">
        <f>IF(ISBLANK(Results!O15),"",ROUND((18-11+1)/18*100,2))</f>
        <v>44.44</v>
      </c>
      <c r="J11" s="122">
        <f>IF(ISBLANK(Results!Q15),"",ROUND((18-13+1)/18*100,2))</f>
        <v>33.33</v>
      </c>
      <c r="K11" s="122">
        <f>IF(ISBLANK(Results!S15),"",ROUND((Results!S$24-Results!S15+1)/Results!S$24*100,2))</f>
      </c>
      <c r="L11" s="123">
        <f>IF(ISBLANK(Results!U15),"",ROUND((Results!U$24-Results!U15+1)/Results!U$24*100,2))</f>
        <v>51.04</v>
      </c>
      <c r="M11" s="124">
        <f t="shared" si="0"/>
        <v>344.56333333333333</v>
      </c>
      <c r="N11" s="101">
        <f t="shared" si="1"/>
        <v>12.5</v>
      </c>
      <c r="O11" s="124">
        <f t="shared" si="2"/>
        <v>332.06333333333333</v>
      </c>
      <c r="P11" s="125"/>
      <c r="Q11" s="125"/>
      <c r="R11" s="125"/>
      <c r="S11" s="125"/>
      <c r="T11" s="125"/>
      <c r="U11" s="125"/>
      <c r="V11" s="125"/>
    </row>
    <row r="12" spans="1:22" ht="12.75">
      <c r="A12" s="119">
        <f t="shared" si="3"/>
        <v>6</v>
      </c>
      <c r="B12" s="120" t="str">
        <f>Results!A20</f>
        <v>Matthew Sandilands</v>
      </c>
      <c r="C12" s="121">
        <f>IF(ISBLANK(Results!C20),"",ROUND((Results!C$24-Results!C20+1)/Results!C$24*100,2))</f>
      </c>
      <c r="D12" s="122">
        <f>IF(ISBLANK(Results!E20),"",ROUND((Results!E$24-Results!E20+1)/Results!E$24*100,2))</f>
      </c>
      <c r="E12" s="122">
        <f>IF(ISBLANK(Results!G20),"",ROUND((Results!G$24-Results!G20+1)/Results!G$24*100,2))</f>
      </c>
      <c r="F12" s="122">
        <f>IF(ISBLANK(Results!I20),"",ROUND((Results!I$24-Results!I20+1)/Results!I$24*100,2))</f>
      </c>
      <c r="G12" s="122">
        <f>IF(ISBLANK(Results!K20),"",AVERAGE(H12,I12,L12))</f>
        <v>65.76</v>
      </c>
      <c r="H12" s="122">
        <f>IF(ISBLANK(Results!M20),"",ROUND((Results!M$24-Results!M20+1)/Results!M$24*100,2))</f>
        <v>60.84</v>
      </c>
      <c r="I12" s="122">
        <f>IF(ISBLANK(Results!O20),"",ROUND((Results!O$24-Results!O20+1)/Results!O$24*100,2))</f>
        <v>60.92</v>
      </c>
      <c r="J12" s="122">
        <f>IF(ISBLANK(Results!Q20),"",ROUND((Results!Q$24-Results!Q20+1)/Results!Q$24*100,2))</f>
      </c>
      <c r="K12" s="122">
        <f>IF(ISBLANK(Results!S20),"",ROUND((Results!S$24-Results!S20+1)/Results!S$24*100,2))</f>
      </c>
      <c r="L12" s="123">
        <f>IF(ISBLANK(Results!U20),"",ROUND((Results!U$24-Results!U20+1)/Results!U$24*100,2))</f>
        <v>75.52</v>
      </c>
      <c r="M12" s="124">
        <f t="shared" si="0"/>
        <v>263.04</v>
      </c>
      <c r="N12" s="101" t="e">
        <f t="shared" si="1"/>
        <v>#NUM!</v>
      </c>
      <c r="O12" s="124">
        <f t="shared" si="2"/>
        <v>263.04</v>
      </c>
      <c r="P12" s="125"/>
      <c r="Q12" s="125"/>
      <c r="R12" s="125"/>
      <c r="S12" s="125"/>
      <c r="T12" s="125"/>
      <c r="U12" s="125"/>
      <c r="V12" s="125"/>
    </row>
    <row r="13" spans="1:22" ht="12.75">
      <c r="A13" s="119">
        <f t="shared" si="3"/>
        <v>7</v>
      </c>
      <c r="B13" s="120" t="str">
        <f>Results!A19</f>
        <v>Christopher Knott</v>
      </c>
      <c r="C13" s="121">
        <f>IF(ISBLANK(Results!C19),"",ROUND((Results!C$24-Results!C19+1)/Results!C$24*100,2))</f>
      </c>
      <c r="D13" s="122">
        <f>IF(ISBLANK(Results!E19),"",ROUND((Results!E$24-Results!E19+1)/Results!E$24*100,2))</f>
      </c>
      <c r="E13" s="122">
        <f>IF(ISBLANK(Results!G19),"",ROUND((Results!G$24-Results!G19+1)/Results!G$24*100,2))</f>
      </c>
      <c r="F13" s="122">
        <f>IF(ISBLANK(Results!I19),"",ROUND((Results!I$24-Results!I19+1)/Results!I$24*100,2))</f>
      </c>
      <c r="G13" s="122">
        <f>IF(ISBLANK(Results!K19),"",AVERAGE(H13,J13,L13))</f>
        <v>57.776666666666664</v>
      </c>
      <c r="H13" s="122">
        <f>IF(ISBLANK(Results!M19),"",ROUND((Results!M$24-Results!M19+1)/Results!M$24*100,2))</f>
        <v>49.6</v>
      </c>
      <c r="I13" s="122">
        <f>IF(ISBLANK(Results!O19),"",ROUND((Results!O$24-Results!O19+1)/Results!O$24*100,2))</f>
      </c>
      <c r="J13" s="122">
        <f>IF(ISBLANK(Results!Q19),"",ROUND((Results!Q$24-Results!Q19+1)/Results!Q$24*100,2))</f>
        <v>60.87</v>
      </c>
      <c r="K13" s="122">
        <f>IF(ISBLANK(Results!S19),"",ROUND((Results!S$24-Results!S19+1)/Results!S$24*100,2))</f>
      </c>
      <c r="L13" s="123">
        <f>IF(ISBLANK(Results!U19),"",ROUND((Results!U$24-Results!U19+1)/Results!U$24*100,2))</f>
        <v>62.86</v>
      </c>
      <c r="M13" s="124">
        <f t="shared" si="0"/>
        <v>231.10666666666668</v>
      </c>
      <c r="N13" s="101" t="e">
        <f t="shared" si="1"/>
        <v>#NUM!</v>
      </c>
      <c r="O13" s="124">
        <f t="shared" si="2"/>
        <v>231.10666666666668</v>
      </c>
      <c r="P13" s="125"/>
      <c r="Q13" s="125"/>
      <c r="R13" s="125"/>
      <c r="S13" s="125"/>
      <c r="T13" s="125"/>
      <c r="U13" s="125"/>
      <c r="V13" s="125"/>
    </row>
    <row r="14" spans="1:22" ht="12.75">
      <c r="A14" s="119">
        <f t="shared" si="3"/>
        <v>8</v>
      </c>
      <c r="B14" s="120" t="str">
        <f>Results!A31</f>
        <v>Madeleine Pape</v>
      </c>
      <c r="C14" s="121">
        <f>IF(ISBLANK(Results!C31),"",ROUND((Results!C$37-Results!C31+1)/Results!C$37*100,2))</f>
      </c>
      <c r="D14" s="122">
        <f>IF(ISBLANK(Results!E31),"",ROUND((Results!E$37-Results!E31+1)/Results!E$37*100,2))</f>
        <v>81.55</v>
      </c>
      <c r="E14" s="122">
        <f>IF(ISBLANK(Results!G31),"",ROUND((Results!G$37-Results!G31+1)/Results!G$37*100,2))</f>
      </c>
      <c r="F14" s="122">
        <f>IF(ISBLANK(Results!I31),"",ROUND((Results!I$37-Results!I31+1)/Results!I$37*100,2))</f>
      </c>
      <c r="G14" s="122">
        <f>IF(ISBLANK(Results!K31),"",ROUND((Results!K$37-Results!K31+1)/Results!K$37*100,2))</f>
      </c>
      <c r="H14" s="122">
        <f>IF(ISBLANK(Results!M31),"",ROUND((Results!M$37-Results!M31+1)/Results!M$37*100,2))</f>
      </c>
      <c r="I14" s="122">
        <f>IF(ISBLANK(Results!O31),"",ROUND((Results!O$37-Results!O31+1)/Results!O$37*100,2))</f>
      </c>
      <c r="J14" s="122">
        <f>IF(ISBLANK(Results!Q31),"",ROUND((Results!Q$37-Results!Q31+1)/Results!Q$37*100,2))</f>
      </c>
      <c r="K14" s="122">
        <f>IF(ISBLANK(Results!S31),"",ROUND((Results!S$37-Results!S31+1)/Results!S$37*100,2))</f>
      </c>
      <c r="L14" s="123">
        <f>IF(ISBLANK(Results!U31),"",ROUND((Results!U$37-Results!U31+1)/Results!U$37*100,2))</f>
        <v>85.63</v>
      </c>
      <c r="M14" s="124">
        <f t="shared" si="0"/>
        <v>167.18</v>
      </c>
      <c r="N14" s="101" t="e">
        <f t="shared" si="1"/>
        <v>#NUM!</v>
      </c>
      <c r="O14" s="124">
        <f t="shared" si="2"/>
        <v>167.18</v>
      </c>
      <c r="P14" s="125"/>
      <c r="Q14" s="125"/>
      <c r="R14" s="125"/>
      <c r="S14" s="125"/>
      <c r="T14" s="125"/>
      <c r="U14" s="125"/>
      <c r="V14" s="125"/>
    </row>
    <row r="15" spans="1:22" ht="12.75">
      <c r="A15" s="119">
        <f t="shared" si="3"/>
        <v>9</v>
      </c>
      <c r="B15" s="120" t="str">
        <f>Results!A12</f>
        <v>John Nolan</v>
      </c>
      <c r="C15" s="121">
        <f>IF(ISBLANK(Results!C12),"",ROUND((Results!C$24-Results!C12+1)/Results!C$24*100,2))</f>
        <v>21.14</v>
      </c>
      <c r="D15" s="122">
        <f>IF(ISBLANK(Results!E12),"",ROUND((Results!E$24-Results!E12+1)/Results!E$24*100,2))</f>
        <v>18.77</v>
      </c>
      <c r="E15" s="122">
        <f>IF(ISBLANK(Results!G12),"",ROUND((Results!G$24-Results!G12+1)/Results!G$24*100,2))</f>
        <v>24.49</v>
      </c>
      <c r="F15" s="122">
        <f>IF(ISBLANK(Results!I12),"",ROUND((Results!I$24-Results!I12+1)/Results!I$24*100,2))</f>
      </c>
      <c r="G15" s="122">
        <f>IF(ISBLANK(Results!K12),"",ROUND((Results!K$24-Results!K12+1)/Results!K$24*100,2))</f>
      </c>
      <c r="H15" s="122">
        <f>IF(ISBLANK(Results!M12),"",ROUND((Results!M$24-Results!M12+1)/Results!M$24*100,2))</f>
        <v>27.91</v>
      </c>
      <c r="I15" s="122">
        <f>IF(ISBLANK(Results!O12),"",ROUND((Results!O$24-Results!O12+1)/Results!O$24*100,2))</f>
        <v>19.69</v>
      </c>
      <c r="J15" s="122">
        <f>IF(ISBLANK(Results!Q12),"",ROUND((Results!Q$24-Results!Q12+1)/Results!Q$24*100,2))</f>
      </c>
      <c r="K15" s="122">
        <f>IF(ISBLANK(Results!S12),"",ROUND((Results!S$24-Results!S12+1)/Results!S$24*100,2))</f>
      </c>
      <c r="L15" s="123">
        <f>IF(ISBLANK(Results!U12),"",ROUND((Results!U$24-Results!U12+1)/Results!U$24*100,2))</f>
      </c>
      <c r="M15" s="124">
        <f t="shared" si="0"/>
        <v>111.99999999999999</v>
      </c>
      <c r="N15" s="101" t="e">
        <f t="shared" si="1"/>
        <v>#NUM!</v>
      </c>
      <c r="O15" s="124">
        <f t="shared" si="2"/>
        <v>111.99999999999999</v>
      </c>
      <c r="P15" s="125"/>
      <c r="Q15" s="125"/>
      <c r="R15" s="125"/>
      <c r="S15" s="125"/>
      <c r="T15" s="125"/>
      <c r="U15" s="125"/>
      <c r="V15" s="125"/>
    </row>
    <row r="16" spans="1:22" ht="12.75">
      <c r="A16" s="119">
        <v>10</v>
      </c>
      <c r="B16" s="120" t="str">
        <f>Results!A14</f>
        <v>Clyde Riddoch</v>
      </c>
      <c r="C16" s="121">
        <f>IF(ISBLANK(Results!C14),"",ROUND((Results!C$24-Results!C14+1)/Results!C$24*100,2))</f>
        <v>8.29</v>
      </c>
      <c r="D16" s="122">
        <f>IF(ISBLANK(Results!E14),"",ROUND((Results!E$24-Results!E14+1)/Results!E$24*100,2))</f>
        <v>8.81</v>
      </c>
      <c r="E16" s="122">
        <f>IF(ISBLANK(Results!G14),"",ROUND((Results!G$24-Results!G14+1)/Results!G$24*100,2))</f>
        <v>8.84</v>
      </c>
      <c r="F16" s="122">
        <f>IF(ISBLANK(Results!I14),"",ROUND((Results!I$24-Results!I14+1)/Results!I$24*100,2))</f>
        <v>8.36</v>
      </c>
      <c r="G16" s="122">
        <f>IF(ISBLANK(Results!K14),"",ROUND((Results!K$24-Results!K14+1)/Results!K$24*100,2))</f>
      </c>
      <c r="H16" s="122">
        <f>IF(ISBLANK(Results!M14),"",ROUND((Results!M$24-Results!M14+1)/Results!M$24*100,2))</f>
        <v>9.84</v>
      </c>
      <c r="I16" s="122">
        <f>IF(ISBLANK(Results!O14),"",ROUND((Results!O$24-Results!O14+1)/Results!O$24*100,2))</f>
        <v>12.62</v>
      </c>
      <c r="J16" s="122">
        <f>IF(ISBLANK(Results!Q14),"",ROUND((Results!Q$24-Results!Q14+1)/Results!Q$24*100,2))</f>
        <v>9.63</v>
      </c>
      <c r="K16" s="122">
        <f>IF(ISBLANK(Results!S14),"",ROUND((Results!S$24-Results!S14+1)/Results!S$24*100,2))</f>
        <v>8.11</v>
      </c>
      <c r="L16" s="123">
        <f>IF(ISBLANK(Results!U14),"",ROUND((Results!U$24-Results!U14+1)/Results!U$24*100,2))</f>
        <v>10.58</v>
      </c>
      <c r="M16" s="124">
        <f t="shared" si="0"/>
        <v>85.08</v>
      </c>
      <c r="N16" s="101">
        <f t="shared" si="1"/>
        <v>8.11</v>
      </c>
      <c r="O16" s="124">
        <f t="shared" si="2"/>
        <v>76.97</v>
      </c>
      <c r="P16" s="125"/>
      <c r="Q16" s="125"/>
      <c r="R16" s="125"/>
      <c r="S16" s="125"/>
      <c r="T16" s="125"/>
      <c r="U16" s="125"/>
      <c r="V16" s="125"/>
    </row>
    <row r="17" spans="1:22" ht="12.75">
      <c r="A17" s="119">
        <v>11</v>
      </c>
      <c r="B17" s="120" t="str">
        <f>Results!A17</f>
        <v>James McEniry</v>
      </c>
      <c r="C17" s="121">
        <f>IF(ISBLANK(Results!C17),"",ROUND((Results!C$24-Results!C17+1)/Results!C$24*100,2))</f>
      </c>
      <c r="D17" s="122">
        <f>IF(ISBLANK(Results!E17),"",ROUND((Results!E$24-Results!E17+1)/Results!E$24*100,2))</f>
      </c>
      <c r="E17" s="122">
        <f>IF(ISBLANK(Results!G17),"",ROUND((Results!G$24-Results!G17+1)/Results!G$24*100,2))</f>
      </c>
      <c r="F17" s="122">
        <f>IF(ISBLANK(Results!I17),"",ROUND((Results!I$24-Results!I17+1)/Results!I$24*100,2))</f>
      </c>
      <c r="G17" s="122">
        <f>IF(ISBLANK(Results!K17),"",ROUND((Results!K$24-Results!K17+1)/Results!K$24*100,2))</f>
      </c>
      <c r="H17" s="122">
        <f>IF(ISBLANK(Results!M17),"",ROUND((Results!M$24-Results!M17+1)/Results!M$24*100,2))</f>
        <v>71.49</v>
      </c>
      <c r="I17" s="122">
        <f>IF(ISBLANK(Results!O17),"",ROUND((Results!O$24-Results!O17+1)/Results!O$24*100,2))</f>
      </c>
      <c r="J17" s="122">
        <f>IF(ISBLANK(Results!Q17),"",ROUND((Results!Q$24-Results!Q17+1)/Results!Q$24*100,2))</f>
      </c>
      <c r="K17" s="122">
        <f>IF(ISBLANK(Results!S17),"",ROUND((Results!S$24-Results!S17+1)/Results!S$24*100,2))</f>
      </c>
      <c r="L17" s="123">
        <f>IF(ISBLANK(Results!U17),"",ROUND((Results!U$24-Results!U17+1)/Results!U$24*100,2))</f>
      </c>
      <c r="M17" s="124">
        <f t="shared" si="0"/>
        <v>71.49</v>
      </c>
      <c r="N17" s="101" t="e">
        <f t="shared" si="1"/>
        <v>#NUM!</v>
      </c>
      <c r="O17" s="124">
        <f t="shared" si="2"/>
        <v>71.49</v>
      </c>
      <c r="P17" s="125"/>
      <c r="Q17" s="125"/>
      <c r="R17" s="125"/>
      <c r="S17" s="125"/>
      <c r="T17" s="125"/>
      <c r="U17" s="125"/>
      <c r="V17" s="125"/>
    </row>
    <row r="18" spans="1:22" ht="12.75">
      <c r="A18" s="119">
        <v>12</v>
      </c>
      <c r="B18" s="120" t="str">
        <f>Results!A21</f>
        <v>Tom Quine</v>
      </c>
      <c r="C18" s="121">
        <f>IF(ISBLANK(Results!C21),"",ROUND((Results!C$24-Results!C21+1)/Results!C$24*100,2))</f>
      </c>
      <c r="D18" s="122">
        <f>IF(ISBLANK(Results!E21),"",ROUND((Results!E$24-Results!E21+1)/Results!E$24*100,2))</f>
      </c>
      <c r="E18" s="122">
        <f>IF(ISBLANK(Results!G21),"",ROUND((Results!G$24-Results!G21+1)/Results!G$24*100,2))</f>
      </c>
      <c r="F18" s="122">
        <f>IF(ISBLANK(Results!I21),"",ROUND((Results!I$24-Results!I21+1)/Results!I$24*100,2))</f>
      </c>
      <c r="G18" s="122">
        <f>IF(ISBLANK(Results!K21),"",AVERAGE(L18))</f>
        <v>27.18</v>
      </c>
      <c r="H18" s="122">
        <f>IF(ISBLANK(Results!M21),"",ROUND((Results!M$24-Results!M21+1)/Results!M$24*100,2))</f>
      </c>
      <c r="I18" s="122">
        <f>IF(ISBLANK(Results!O21),"",ROUND((Results!O$24-Results!O21+1)/Results!O$24*100,2))</f>
      </c>
      <c r="J18" s="122">
        <f>IF(ISBLANK(Results!Q21),"",ROUND((Results!Q$24-Results!Q21+1)/Results!Q$24*100,2))</f>
      </c>
      <c r="K18" s="122">
        <f>IF(ISBLANK(Results!S21),"",ROUND((Results!S$24-Results!S21+1)/Results!S$24*100,2))</f>
      </c>
      <c r="L18" s="123">
        <f>IF(ISBLANK(Results!U21),"",ROUND((Results!U$24-Results!U21+1)/Results!U$24*100,2))</f>
        <v>27.18</v>
      </c>
      <c r="M18" s="124">
        <f t="shared" si="0"/>
        <v>54.36</v>
      </c>
      <c r="N18" s="101" t="e">
        <f t="shared" si="1"/>
        <v>#NUM!</v>
      </c>
      <c r="O18" s="124">
        <f t="shared" si="2"/>
        <v>54.36</v>
      </c>
      <c r="P18" s="125"/>
      <c r="Q18" s="125"/>
      <c r="R18" s="125"/>
      <c r="S18" s="125"/>
      <c r="T18" s="125"/>
      <c r="U18" s="125"/>
      <c r="V18" s="125"/>
    </row>
    <row r="19" spans="1:22" ht="12.75">
      <c r="A19" s="119">
        <v>13</v>
      </c>
      <c r="B19" s="120" t="str">
        <f>Results!A18</f>
        <v>David Ward</v>
      </c>
      <c r="C19" s="121">
        <f>IF(ISBLANK(Results!C18),"",ROUND((Results!C$24-Results!C18+1)/Results!C$24*100,2))</f>
      </c>
      <c r="D19" s="122">
        <f>IF(ISBLANK(Results!E18),"",ROUND((Results!E$24-Results!E18+1)/Results!E$24*100,2))</f>
      </c>
      <c r="E19" s="122">
        <f>IF(ISBLANK(Results!G18),"",ROUND((Results!G$24-Results!G18+1)/Results!G$24*100,2))</f>
      </c>
      <c r="F19" s="122">
        <f>IF(ISBLANK(Results!I18),"",ROUND((Results!I$24-Results!I18+1)/Results!I$24*100,2))</f>
      </c>
      <c r="G19" s="122">
        <f>IF(ISBLANK(Results!K18),"",ROUND((Results!K$24-Results!K18+1)/Results!K$24*100,2))</f>
      </c>
      <c r="H19" s="122">
        <f>IF(ISBLANK(Results!M18),"",ROUND((Results!M$24-Results!M18+1)/Results!M$24*100,2))</f>
        <v>46.59</v>
      </c>
      <c r="I19" s="122">
        <f>IF(ISBLANK(Results!O24),"",ROUND((18-18+1)/18*100,2))</f>
        <v>5.56</v>
      </c>
      <c r="J19" s="122">
        <f>IF(ISBLANK(Results!Q18),"",ROUND((Results!Q$24-Results!Q18+1)/Results!Q$24*100,2))</f>
      </c>
      <c r="K19" s="122">
        <f>IF(ISBLANK(Results!S18),"",ROUND((Results!S$24-Results!S18+1)/Results!S$24*100,2))</f>
      </c>
      <c r="L19" s="123">
        <f>IF(ISBLANK(Results!U18),"",ROUND((Results!U$24-Results!U18+1)/Results!U$24*100,2))</f>
      </c>
      <c r="M19" s="124">
        <f t="shared" si="0"/>
        <v>52.150000000000006</v>
      </c>
      <c r="N19" s="101" t="e">
        <f t="shared" si="1"/>
        <v>#NUM!</v>
      </c>
      <c r="O19" s="124">
        <f t="shared" si="2"/>
        <v>52.150000000000006</v>
      </c>
      <c r="P19" s="125"/>
      <c r="Q19" s="125"/>
      <c r="R19" s="125"/>
      <c r="S19" s="125"/>
      <c r="T19" s="125"/>
      <c r="U19" s="125"/>
      <c r="V19" s="125"/>
    </row>
    <row r="20" spans="1:22" ht="12.75">
      <c r="A20" s="119">
        <v>14</v>
      </c>
      <c r="B20" s="120" t="str">
        <f>Results!A13</f>
        <v>Peter Hannaford</v>
      </c>
      <c r="C20" s="121">
        <f>IF(ISBLANK(Results!C13),"",ROUND((Results!C$24-Results!C13+1)/Results!C$24*100,2))</f>
      </c>
      <c r="D20" s="122">
        <f>IF(ISBLANK(Results!E13),"",ROUND((Results!E$24-Results!E13+1)/Results!E$24*100,2))</f>
      </c>
      <c r="E20" s="122">
        <f>IF(ISBLANK(Results!G13),"",ROUND((Results!G$24-Results!G13+1)/Results!G$24*100,2))</f>
        <v>12.37</v>
      </c>
      <c r="F20" s="122">
        <f>IF(ISBLANK(Results!I13),"",ROUND((Results!I$24-Results!I13+1)/Results!I$24*100,2))</f>
        <v>13.83</v>
      </c>
      <c r="G20" s="122">
        <f>IF(ISBLANK(Results!K13),"",ROUND((Results!K$24-Results!K13+1)/Results!K$24*100,2))</f>
      </c>
      <c r="H20" s="122">
        <f>IF(ISBLANK(Results!M13),"",ROUND((Results!M$24-Results!M13+1)/Results!M$24*100,2))</f>
        <v>12.25</v>
      </c>
      <c r="I20" s="122">
        <f>IF(ISBLANK(Results!O13),"",ROUND((Results!O$24-Results!O13+1)/Results!O$24*100,2))</f>
      </c>
      <c r="J20" s="122">
        <f>IF(ISBLANK(Results!Q13),"",ROUND((Results!Q$24-Results!Q13+1)/Results!Q$24*100,2))</f>
      </c>
      <c r="K20" s="122">
        <f>IF(ISBLANK(Results!S13),"",ROUND((Results!S$24-Results!S13+1)/Results!S$24*100,2))</f>
        <v>11.2</v>
      </c>
      <c r="L20" s="123">
        <f>IF(ISBLANK(Results!U13),"",ROUND((Results!U$24-Results!U13+1)/Results!U$24*100,2))</f>
      </c>
      <c r="M20" s="124">
        <f t="shared" si="0"/>
        <v>49.650000000000006</v>
      </c>
      <c r="N20" s="101" t="e">
        <f t="shared" si="1"/>
        <v>#NUM!</v>
      </c>
      <c r="O20" s="124">
        <f t="shared" si="2"/>
        <v>49.650000000000006</v>
      </c>
      <c r="P20" s="125"/>
      <c r="Q20" s="125"/>
      <c r="R20" s="125"/>
      <c r="S20" s="125"/>
      <c r="T20" s="125"/>
      <c r="U20" s="125"/>
      <c r="V20" s="125"/>
    </row>
    <row r="21" spans="1:22" ht="12.75">
      <c r="A21" s="126"/>
      <c r="B21" s="127"/>
      <c r="C21" s="128"/>
      <c r="D21" s="128"/>
      <c r="E21" s="128"/>
      <c r="F21" s="128"/>
      <c r="G21" s="128"/>
      <c r="H21" s="128"/>
      <c r="I21" s="128"/>
      <c r="J21" s="128"/>
      <c r="K21" s="129"/>
      <c r="L21" s="130"/>
      <c r="M21" s="131"/>
      <c r="N21" s="132"/>
      <c r="O21" s="131"/>
      <c r="P21" s="133"/>
      <c r="Q21" s="133"/>
      <c r="R21" s="133"/>
      <c r="S21" s="133"/>
      <c r="T21" s="133"/>
      <c r="U21" s="133"/>
      <c r="V21" s="133"/>
    </row>
    <row r="22" spans="1:15" ht="12.75">
      <c r="A22" s="42"/>
      <c r="B22" s="6"/>
      <c r="C22" s="91"/>
      <c r="D22" s="91"/>
      <c r="E22" s="91"/>
      <c r="F22" s="91"/>
      <c r="G22" s="91"/>
      <c r="H22" s="91"/>
      <c r="I22" s="91"/>
      <c r="J22" s="91"/>
      <c r="K22" s="6"/>
      <c r="M22" s="6"/>
      <c r="O22" s="51"/>
    </row>
    <row r="23" spans="1:15" ht="12.75">
      <c r="A23" s="94" t="s">
        <v>20</v>
      </c>
      <c r="H23" s="68"/>
      <c r="K23" s="6"/>
      <c r="M23" s="36"/>
      <c r="O23" s="51"/>
    </row>
    <row r="24" spans="1:15" ht="12.75">
      <c r="A24" s="95" t="s">
        <v>21</v>
      </c>
      <c r="B24" s="91"/>
      <c r="C24" s="91"/>
      <c r="D24" s="91"/>
      <c r="E24" s="6"/>
      <c r="F24" s="91"/>
      <c r="G24" s="91"/>
      <c r="H24" s="91"/>
      <c r="I24" s="6"/>
      <c r="J24" s="91"/>
      <c r="K24" s="6"/>
      <c r="M24" s="6"/>
      <c r="O24" s="51"/>
    </row>
    <row r="25" spans="1:15" ht="12.75">
      <c r="A25" s="96"/>
      <c r="B25" s="91"/>
      <c r="C25" s="91"/>
      <c r="D25" s="91"/>
      <c r="E25" s="6"/>
      <c r="F25" s="91"/>
      <c r="G25" s="91"/>
      <c r="H25" s="91"/>
      <c r="I25" s="6"/>
      <c r="J25" s="91"/>
      <c r="K25" s="6"/>
      <c r="M25" s="6"/>
      <c r="O25" s="51"/>
    </row>
    <row r="26" spans="1:13" ht="12.75" hidden="1">
      <c r="A26" s="95" t="s">
        <v>22</v>
      </c>
      <c r="B26" s="91"/>
      <c r="C26" s="91" t="s">
        <v>23</v>
      </c>
      <c r="D26" s="91"/>
      <c r="E26" s="6"/>
      <c r="F26" s="91"/>
      <c r="G26" s="91"/>
      <c r="I26" s="91" t="s">
        <v>24</v>
      </c>
      <c r="J26" s="91"/>
      <c r="K26" s="6"/>
      <c r="M26" s="6"/>
    </row>
    <row r="27" spans="1:13" ht="12.75" hidden="1">
      <c r="A27" s="95"/>
      <c r="B27" s="91"/>
      <c r="C27" s="91"/>
      <c r="D27" s="91"/>
      <c r="E27" s="6"/>
      <c r="F27" s="91"/>
      <c r="G27" s="91"/>
      <c r="H27" s="91"/>
      <c r="I27" s="6"/>
      <c r="J27" s="91"/>
      <c r="K27" s="6"/>
      <c r="M27" s="6"/>
    </row>
    <row r="28" spans="1:13" ht="12.75">
      <c r="A28" s="95" t="s">
        <v>25</v>
      </c>
      <c r="B28" s="91"/>
      <c r="C28" s="91"/>
      <c r="D28" s="91" t="s">
        <v>26</v>
      </c>
      <c r="E28" s="6"/>
      <c r="F28" s="91"/>
      <c r="H28" s="91"/>
      <c r="I28" s="6"/>
      <c r="J28" s="91"/>
      <c r="K28" s="6"/>
      <c r="M28" s="36"/>
    </row>
    <row r="29" spans="1:11" ht="12.75">
      <c r="A29" s="95"/>
      <c r="B29" s="91"/>
      <c r="C29" s="91"/>
      <c r="D29" s="91" t="s">
        <v>27</v>
      </c>
      <c r="E29" s="6"/>
      <c r="F29" s="91"/>
      <c r="G29" s="91"/>
      <c r="H29" s="91"/>
      <c r="I29" s="6"/>
      <c r="J29" s="91"/>
      <c r="K29" s="6"/>
    </row>
    <row r="30" spans="1:11" ht="12.75">
      <c r="A30" s="95"/>
      <c r="B30" s="91"/>
      <c r="C30" s="91"/>
      <c r="D30" s="91" t="s">
        <v>28</v>
      </c>
      <c r="E30" s="6"/>
      <c r="F30" s="91"/>
      <c r="G30" s="91"/>
      <c r="H30" s="91"/>
      <c r="I30" s="6"/>
      <c r="J30" s="91"/>
      <c r="K30" s="6"/>
    </row>
    <row r="31" spans="1:11" ht="12.75">
      <c r="A31" s="95"/>
      <c r="B31" s="91"/>
      <c r="C31" s="91"/>
      <c r="D31" s="91"/>
      <c r="E31" s="6"/>
      <c r="F31" s="91"/>
      <c r="G31" s="91"/>
      <c r="H31" s="91"/>
      <c r="I31" s="6"/>
      <c r="J31" s="91"/>
      <c r="K31" s="6"/>
    </row>
    <row r="32" spans="1:11" ht="12.75">
      <c r="A32" s="95" t="s">
        <v>29</v>
      </c>
      <c r="B32" s="91"/>
      <c r="C32" s="91"/>
      <c r="D32" s="91"/>
      <c r="E32" s="6"/>
      <c r="F32" s="91"/>
      <c r="G32" s="91"/>
      <c r="H32" s="91"/>
      <c r="I32" s="6"/>
      <c r="J32" s="91"/>
      <c r="K32" s="6"/>
    </row>
    <row r="33" spans="1:11" ht="12.75">
      <c r="A33" s="95" t="s">
        <v>35</v>
      </c>
      <c r="B33" s="91"/>
      <c r="C33" s="91"/>
      <c r="D33" s="91"/>
      <c r="E33" s="6"/>
      <c r="F33" s="91"/>
      <c r="G33" s="91"/>
      <c r="H33" s="91"/>
      <c r="I33" s="6"/>
      <c r="J33" s="91"/>
      <c r="K33" s="6"/>
    </row>
    <row r="34" spans="1:11" ht="12.75">
      <c r="A34" s="95"/>
      <c r="B34" s="91"/>
      <c r="C34" s="91"/>
      <c r="D34" s="91"/>
      <c r="E34" s="6"/>
      <c r="F34" s="91"/>
      <c r="G34" s="91"/>
      <c r="H34" s="91"/>
      <c r="I34" s="6"/>
      <c r="J34" s="91"/>
      <c r="K34" s="6"/>
    </row>
    <row r="35" spans="1:10" ht="12.75">
      <c r="A35" s="96"/>
      <c r="B35" s="91"/>
      <c r="C35" s="91"/>
      <c r="D35" s="91"/>
      <c r="E35" s="6"/>
      <c r="F35" s="91"/>
      <c r="G35" s="91"/>
      <c r="H35" s="91"/>
      <c r="I35" s="6"/>
      <c r="J35" s="91"/>
    </row>
    <row r="36" spans="1:10" ht="12.75">
      <c r="A36" s="95" t="s">
        <v>30</v>
      </c>
      <c r="B36" s="91"/>
      <c r="C36" s="91"/>
      <c r="D36" s="91"/>
      <c r="E36" s="6"/>
      <c r="F36" s="91"/>
      <c r="G36" s="91"/>
      <c r="H36" s="91"/>
      <c r="I36" s="6"/>
      <c r="J36" s="91"/>
    </row>
    <row r="37" spans="1:8" ht="12.75">
      <c r="A37" s="6" t="s">
        <v>56</v>
      </c>
      <c r="H37" s="68"/>
    </row>
    <row r="44" spans="1:22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>
        <v>8</v>
      </c>
    </row>
    <row r="45" spans="1:22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>
        <v>11</v>
      </c>
      <c r="V45" s="133">
        <v>17</v>
      </c>
    </row>
  </sheetData>
  <sheetProtection/>
  <printOptions/>
  <pageMargins left="0.75" right="0.75" top="0.57" bottom="0.48" header="0.5" footer="0.5"/>
  <pageSetup fitToHeight="1" fitToWidth="1" horizontalDpi="360" verticalDpi="36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2015-05-19T04:26:25Z</cp:lastPrinted>
  <dcterms:created xsi:type="dcterms:W3CDTF">2001-06-03T13:48:08Z</dcterms:created>
  <dcterms:modified xsi:type="dcterms:W3CDTF">2015-05-19T04:26:33Z</dcterms:modified>
  <cp:category/>
  <cp:version/>
  <cp:contentType/>
  <cp:contentStatus/>
</cp:coreProperties>
</file>